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Sellest_töövihikust" defaultThemeVersion="124226"/>
  <mc:AlternateContent xmlns:mc="http://schemas.openxmlformats.org/markup-compatibility/2006">
    <mc:Choice Requires="x15">
      <x15ac:absPath xmlns:x15ac="http://schemas.microsoft.com/office/spreadsheetml/2010/11/ac" url="https://eegovg01-my.sharepoint.com/personal/alar_pihl_fin_ee/Documents/Dokumendid/Tartu Halduskohus/"/>
    </mc:Choice>
  </mc:AlternateContent>
  <xr:revisionPtr revIDLastSave="0" documentId="8_{70953250-ED57-4FEC-A4A8-E010DAC7B19F}" xr6:coauthVersionLast="47" xr6:coauthVersionMax="47" xr10:uidLastSave="{00000000-0000-0000-0000-000000000000}"/>
  <workbookProtection workbookAlgorithmName="SHA-512" workbookHashValue="vSLUxJ4qPbwSSdyzfOA2KVs3KBLCST2H07v8r4A1o1qAieNnPtXHxXnIVQwe7rfHfjUMqfEtyckTw/pukituRQ==" workbookSaltValue="ywS+g9pkgE9fHyVWtUziFQ==" workbookSpinCount="100000" lockStructure="1"/>
  <bookViews>
    <workbookView xWindow="-110" yWindow="-110" windowWidth="19420" windowHeight="1150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0" i="1" l="1"/>
  <c r="I240"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AY18" i="11"/>
  <c r="BA18" i="11" s="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Y186" i="11"/>
  <c r="U186" i="11"/>
  <c r="Q186" i="11"/>
  <c r="M186" i="11"/>
  <c r="X186" i="11"/>
  <c r="S186" i="11"/>
  <c r="N186" i="11"/>
  <c r="AA186" i="11"/>
  <c r="T186" i="11"/>
  <c r="AB186" i="11"/>
  <c r="R186" i="11"/>
  <c r="K186" i="11"/>
  <c r="V186" i="11"/>
  <c r="J186" i="11"/>
  <c r="P186" i="11"/>
  <c r="Z186" i="11"/>
  <c r="O186" i="11"/>
  <c r="W186" i="11"/>
  <c r="L186"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Y143" i="11"/>
  <c r="U143" i="11"/>
  <c r="Q143" i="11"/>
  <c r="M143" i="11"/>
  <c r="AB143" i="11"/>
  <c r="W143" i="11"/>
  <c r="R143" i="11"/>
  <c r="L143" i="11"/>
  <c r="AA143" i="11"/>
  <c r="V143" i="11"/>
  <c r="P143" i="11"/>
  <c r="K143" i="11"/>
  <c r="Z143" i="11"/>
  <c r="O143" i="11"/>
  <c r="T143" i="11"/>
  <c r="X143" i="11"/>
  <c r="N143" i="11"/>
  <c r="J143" i="11"/>
  <c r="S143"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Y115" i="11"/>
  <c r="U115" i="11"/>
  <c r="Q115" i="11"/>
  <c r="M115" i="11"/>
  <c r="AA115" i="11"/>
  <c r="V115" i="11"/>
  <c r="P115" i="11"/>
  <c r="K115" i="11"/>
  <c r="Z115" i="11"/>
  <c r="T115" i="11"/>
  <c r="O115" i="11"/>
  <c r="J115" i="11"/>
  <c r="X115" i="11"/>
  <c r="N115" i="11"/>
  <c r="W115" i="11"/>
  <c r="L115" i="11"/>
  <c r="S115" i="11"/>
  <c r="R115" i="11"/>
  <c r="AB115" i="11"/>
  <c r="AA113" i="11"/>
  <c r="W113" i="11"/>
  <c r="S113" i="11"/>
  <c r="O113" i="11"/>
  <c r="K113" i="11"/>
  <c r="AB113" i="11"/>
  <c r="V113" i="11"/>
  <c r="Q113" i="11"/>
  <c r="L113" i="11"/>
  <c r="Z113" i="11"/>
  <c r="U113" i="11"/>
  <c r="P113" i="11"/>
  <c r="J113" i="11"/>
  <c r="N113" i="11"/>
  <c r="T113" i="11"/>
  <c r="Y113" i="11"/>
  <c r="R113" i="11"/>
  <c r="M113" i="11"/>
  <c r="X113"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Z68" i="11"/>
  <c r="V68" i="11"/>
  <c r="R68" i="11"/>
  <c r="N68" i="11"/>
  <c r="J68" i="11"/>
  <c r="M68" i="11"/>
  <c r="AA68" i="11"/>
  <c r="U68" i="11"/>
  <c r="P68" i="11"/>
  <c r="K68" i="11"/>
  <c r="S68" i="11"/>
  <c r="Y68" i="11"/>
  <c r="T68" i="11"/>
  <c r="O68" i="11"/>
  <c r="X68" i="11"/>
  <c r="Q68" i="11"/>
  <c r="AB68" i="11"/>
  <c r="W68" i="11"/>
  <c r="L68" i="11"/>
  <c r="Q43" i="11"/>
  <c r="AA43" i="11"/>
  <c r="W43" i="11"/>
  <c r="S43" i="11"/>
  <c r="O43" i="11"/>
  <c r="K43" i="11"/>
  <c r="Y43" i="11"/>
  <c r="M43" i="11"/>
  <c r="Z43" i="11"/>
  <c r="V43" i="11"/>
  <c r="R43" i="11"/>
  <c r="N43" i="11"/>
  <c r="J43" i="11"/>
  <c r="U43" i="11"/>
  <c r="T43" i="11"/>
  <c r="AB43" i="11"/>
  <c r="L43" i="11"/>
  <c r="X43" i="11"/>
  <c r="P43" i="11"/>
  <c r="Q35" i="11"/>
  <c r="AA35" i="11"/>
  <c r="W35" i="11"/>
  <c r="S35" i="11"/>
  <c r="O35" i="11"/>
  <c r="K35" i="11"/>
  <c r="Y35" i="11"/>
  <c r="U35" i="11"/>
  <c r="Z35" i="11"/>
  <c r="V35" i="11"/>
  <c r="R35" i="11"/>
  <c r="N35" i="11"/>
  <c r="J35" i="11"/>
  <c r="M35" i="11"/>
  <c r="T35" i="11"/>
  <c r="P35" i="11"/>
  <c r="AB35" i="11"/>
  <c r="X35" i="11"/>
  <c r="L35" i="11"/>
  <c r="AJ2" i="11"/>
  <c r="W3" i="1"/>
  <c r="AZ19" i="11" l="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A19" i="11" s="1"/>
  <c r="AE274" i="11"/>
  <c r="AS276" i="11"/>
  <c r="AL273" i="11"/>
  <c r="AF275" i="11"/>
  <c r="AQ294" i="11"/>
  <c r="AM238" i="11"/>
  <c r="AG245" i="11"/>
  <c r="AF251" i="11"/>
  <c r="AS273" i="11"/>
  <c r="AU281" i="11"/>
  <c r="AP283" i="11"/>
  <c r="AC286" i="11"/>
  <c r="AU279" i="11"/>
  <c r="AG278" i="11"/>
  <c r="AD292" i="11"/>
  <c r="AN295" i="11"/>
  <c r="AO280" i="11"/>
  <c r="AF236"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M127" i="11"/>
  <c r="AH161" i="11"/>
  <c r="AS179" i="11"/>
  <c r="AO180" i="11"/>
  <c r="AL224" i="11"/>
  <c r="AF208" i="11"/>
  <c r="AQ43" i="11"/>
  <c r="AF148" i="11"/>
  <c r="AF212" i="11"/>
  <c r="AD156" i="11"/>
  <c r="AS167" i="11"/>
  <c r="AQ200" i="11"/>
  <c r="AN202" i="11"/>
  <c r="AP84" i="11"/>
  <c r="AI151" i="11"/>
  <c r="AL96" i="11"/>
  <c r="AK140" i="11"/>
  <c r="AP141" i="11"/>
  <c r="AJ166" i="11"/>
  <c r="AE199" i="11"/>
  <c r="AT222" i="11"/>
  <c r="AO230" i="11"/>
  <c r="AO82" i="11"/>
  <c r="AM91" i="11"/>
  <c r="AD92" i="11"/>
  <c r="AI134" i="11"/>
  <c r="AD146" i="11"/>
  <c r="AL204" i="11"/>
  <c r="AO212" i="11"/>
  <c r="AD216" i="11"/>
  <c r="AN226" i="11"/>
  <c r="AE234" i="11"/>
  <c r="AC70" i="11"/>
  <c r="AE86" i="11"/>
  <c r="AM90" i="11"/>
  <c r="AI101" i="11"/>
  <c r="AC107" i="11"/>
  <c r="AF123" i="11"/>
  <c r="AD154" i="11"/>
  <c r="AN162" i="11"/>
  <c r="AF171" i="11"/>
  <c r="AL183" i="11"/>
  <c r="AR199" i="11"/>
  <c r="AF201" i="11"/>
  <c r="AU210" i="11"/>
  <c r="AN214" i="11"/>
  <c r="AP215" i="11"/>
  <c r="AJ220" i="11"/>
  <c r="AU220" i="11"/>
  <c r="AE222" i="11"/>
  <c r="AH223" i="11"/>
  <c r="AP229" i="11"/>
  <c r="AQ35" i="11"/>
  <c r="AH80" i="11"/>
  <c r="AL89" i="11"/>
  <c r="AM100" i="11"/>
  <c r="AK106" i="11"/>
  <c r="AR122" i="11"/>
  <c r="AK132" i="11"/>
  <c r="AR133" i="11"/>
  <c r="AM141" i="11"/>
  <c r="AO152" i="11"/>
  <c r="AU152" i="11"/>
  <c r="AR179" i="11"/>
  <c r="AD190" i="11"/>
  <c r="AM206" i="11"/>
  <c r="AR210" i="11"/>
  <c r="AQ214" i="11"/>
  <c r="AJ228" i="11"/>
  <c r="AS231" i="11"/>
  <c r="AR80" i="11"/>
  <c r="AH88" i="11"/>
  <c r="AG96" i="11"/>
  <c r="AF115" i="11"/>
  <c r="AI119" i="11"/>
  <c r="AJ121" i="11"/>
  <c r="AI125" i="11"/>
  <c r="AJ135" i="11"/>
  <c r="AN137" i="11"/>
  <c r="AM170" i="11"/>
  <c r="AL170" i="11"/>
  <c r="AF182" i="11"/>
  <c r="AP190" i="11"/>
  <c r="AH205" i="11"/>
  <c r="AU213" i="11"/>
  <c r="AH216" i="11"/>
  <c r="AC218" i="11"/>
  <c r="AP230" i="11"/>
  <c r="AN43" i="11"/>
  <c r="AK68" i="11"/>
  <c r="AF71" i="11"/>
  <c r="AO77" i="11"/>
  <c r="AL78" i="11"/>
  <c r="AO80" i="11"/>
  <c r="AR82" i="11"/>
  <c r="AE84" i="11"/>
  <c r="AR86" i="11"/>
  <c r="AU92" i="11"/>
  <c r="AG92" i="11"/>
  <c r="AJ35" i="11"/>
  <c r="AM35" i="11"/>
  <c r="AO43" i="11"/>
  <c r="AS43" i="11"/>
  <c r="AP68" i="11"/>
  <c r="AU77" i="11"/>
  <c r="AM80" i="11"/>
  <c r="AF84" i="11"/>
  <c r="AQ88" i="11"/>
  <c r="AL91" i="11"/>
  <c r="AG83" i="11"/>
  <c r="AG84" i="11"/>
  <c r="AO85" i="11"/>
  <c r="AP93" i="11"/>
  <c r="AC71" i="11"/>
  <c r="AS81" i="11"/>
  <c r="AL82" i="11"/>
  <c r="AK86" i="11"/>
  <c r="AP99" i="11"/>
  <c r="AO99" i="11"/>
  <c r="AS152" i="11"/>
  <c r="AR152" i="11"/>
  <c r="AR153" i="11"/>
  <c r="AQ161" i="11"/>
  <c r="AH176" i="11"/>
  <c r="AN177" i="11"/>
  <c r="AH180" i="11"/>
  <c r="AH182" i="11"/>
  <c r="AN201" i="11"/>
  <c r="AE202" i="11"/>
  <c r="AU216" i="11"/>
  <c r="AS219" i="11"/>
  <c r="AL223" i="11"/>
  <c r="AO224" i="11"/>
  <c r="AM224" i="11"/>
  <c r="AN225" i="11"/>
  <c r="AS228" i="11"/>
  <c r="AO233" i="11"/>
  <c r="AM234" i="11"/>
  <c r="AQ234" i="11"/>
  <c r="AN107" i="11"/>
  <c r="AH111" i="11"/>
  <c r="AN126" i="11"/>
  <c r="AI127" i="11"/>
  <c r="AK127" i="11"/>
  <c r="AE143" i="11"/>
  <c r="AM146" i="11"/>
  <c r="AI156" i="11"/>
  <c r="AR157" i="11"/>
  <c r="AK167" i="11"/>
  <c r="AO168" i="11"/>
  <c r="AG168" i="11"/>
  <c r="AO176" i="11"/>
  <c r="AF189" i="11"/>
  <c r="AO199" i="11"/>
  <c r="AH203" i="11"/>
  <c r="AK204" i="11"/>
  <c r="AR204" i="11"/>
  <c r="AK207" i="11"/>
  <c r="AH208" i="11"/>
  <c r="AI208" i="11"/>
  <c r="AO209" i="11"/>
  <c r="AS211" i="11"/>
  <c r="AS212" i="11"/>
  <c r="AO214" i="11"/>
  <c r="AI217" i="11"/>
  <c r="AR218" i="11"/>
  <c r="AJ226" i="11"/>
  <c r="AD229" i="11"/>
  <c r="AJ232" i="11"/>
  <c r="AS232" i="11"/>
  <c r="AC234" i="11"/>
  <c r="AP92" i="11"/>
  <c r="AO101" i="11"/>
  <c r="AC101" i="11"/>
  <c r="AK110" i="11"/>
  <c r="AL110" i="11"/>
  <c r="AG123" i="11"/>
  <c r="AP139" i="11"/>
  <c r="AD145" i="11"/>
  <c r="AS148" i="11"/>
  <c r="AE149" i="11"/>
  <c r="AQ150" i="11"/>
  <c r="AR151" i="11"/>
  <c r="AE151" i="11"/>
  <c r="AO153" i="11"/>
  <c r="AU154" i="11"/>
  <c r="AJ154" i="11"/>
  <c r="AO156" i="11"/>
  <c r="AG156" i="11"/>
  <c r="AS161" i="11"/>
  <c r="AU175" i="11"/>
  <c r="AI176" i="11"/>
  <c r="AH177" i="11"/>
  <c r="AT180" i="11"/>
  <c r="AG182" i="11"/>
  <c r="AJ183" i="11"/>
  <c r="AE186" i="11"/>
  <c r="AI186" i="11"/>
  <c r="AG189"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L113" i="11"/>
  <c r="AE115" i="11"/>
  <c r="AD132" i="11"/>
  <c r="AR134" i="11"/>
  <c r="AM138" i="11"/>
  <c r="AC148" i="11"/>
  <c r="AG150" i="11"/>
  <c r="AC150" i="11"/>
  <c r="AG162" i="11"/>
  <c r="AP163" i="11"/>
  <c r="AH165" i="11"/>
  <c r="AQ171" i="11"/>
  <c r="AC186" i="11"/>
  <c r="AC190"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K35" i="11"/>
  <c r="AD78" i="11"/>
  <c r="AG81" i="11"/>
  <c r="AC87" i="11"/>
  <c r="AI88" i="11"/>
  <c r="AM88" i="11"/>
  <c r="AM94" i="11"/>
  <c r="AN94" i="11"/>
  <c r="AP35" i="11"/>
  <c r="AS35" i="11"/>
  <c r="AF43" i="11"/>
  <c r="AM68" i="11"/>
  <c r="AT68" i="11"/>
  <c r="AF68" i="11"/>
  <c r="AI78" i="11"/>
  <c r="AD80" i="11"/>
  <c r="AI80" i="11"/>
  <c r="AJ82" i="11"/>
  <c r="AE85" i="11"/>
  <c r="AP90" i="11"/>
  <c r="AF90" i="11"/>
  <c r="AN90" i="11"/>
  <c r="AH92" i="11"/>
  <c r="AI92" i="11"/>
  <c r="AN92" i="11"/>
  <c r="AE92" i="11"/>
  <c r="AH94" i="11"/>
  <c r="AO35" i="11"/>
  <c r="AC35" i="11"/>
  <c r="AH43" i="11"/>
  <c r="AM43" i="11"/>
  <c r="AK43" i="11"/>
  <c r="AR43" i="11"/>
  <c r="AP43" i="11"/>
  <c r="AN68" i="11"/>
  <c r="AQ70" i="11"/>
  <c r="AG77" i="11"/>
  <c r="AO86" i="11"/>
  <c r="AG86" i="11"/>
  <c r="AP86" i="11"/>
  <c r="AQ86" i="11"/>
  <c r="AR35" i="11"/>
  <c r="AT35" i="11"/>
  <c r="AF35" i="11"/>
  <c r="AI35" i="11"/>
  <c r="AL35" i="11"/>
  <c r="AJ43" i="11"/>
  <c r="AT43" i="11"/>
  <c r="AC68" i="11"/>
  <c r="AQ77" i="11"/>
  <c r="AR77" i="11"/>
  <c r="AM78" i="11"/>
  <c r="AU83" i="11"/>
  <c r="AL84" i="11"/>
  <c r="AO84" i="11"/>
  <c r="AP87" i="11"/>
  <c r="AU88" i="11"/>
  <c r="AF88" i="11"/>
  <c r="AN88" i="11"/>
  <c r="AR95" i="11"/>
  <c r="AJ68" i="11"/>
  <c r="AR68" i="11"/>
  <c r="AG70" i="11"/>
  <c r="AC80" i="11"/>
  <c r="AP80" i="11"/>
  <c r="AU80" i="11"/>
  <c r="AF82" i="11"/>
  <c r="AT82" i="11"/>
  <c r="AI84" i="11"/>
  <c r="AN86" i="11"/>
  <c r="AO88" i="11"/>
  <c r="AN89" i="11"/>
  <c r="AR89" i="11"/>
  <c r="AP89" i="11"/>
  <c r="AS93" i="11"/>
  <c r="AO93" i="11"/>
  <c r="AU96" i="11"/>
  <c r="AE96" i="11"/>
  <c r="AQ96" i="11"/>
  <c r="AG106" i="11"/>
  <c r="AI107" i="11"/>
  <c r="AF107" i="11"/>
  <c r="AH107" i="11"/>
  <c r="AG111" i="11"/>
  <c r="AD111" i="11"/>
  <c r="AG115" i="11"/>
  <c r="AP126" i="11"/>
  <c r="AQ135" i="11"/>
  <c r="AG137" i="11"/>
  <c r="AR78"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H132" i="11"/>
  <c r="AF132" i="11"/>
  <c r="AS134" i="11"/>
  <c r="AN136" i="11"/>
  <c r="AJ115" i="11"/>
  <c r="AD115" i="11"/>
  <c r="AM123" i="11"/>
  <c r="AR123" i="11"/>
  <c r="AI123" i="11"/>
  <c r="AT126" i="11"/>
  <c r="AU138" i="11"/>
  <c r="AP138" i="11"/>
  <c r="AS138" i="11"/>
  <c r="AQ138" i="11"/>
  <c r="AH71" i="11"/>
  <c r="AO71" i="11"/>
  <c r="AM71" i="11"/>
  <c r="AK78" i="11"/>
  <c r="AE83" i="11"/>
  <c r="AP83" i="11"/>
  <c r="AF83" i="11"/>
  <c r="AC84" i="11"/>
  <c r="AR85" i="11"/>
  <c r="AL85" i="11"/>
  <c r="AI85" i="11"/>
  <c r="AQ85" i="11"/>
  <c r="AJ90" i="11"/>
  <c r="AS90" i="11"/>
  <c r="AF92" i="11"/>
  <c r="AJ94" i="11"/>
  <c r="AI94" i="11"/>
  <c r="AL95" i="11"/>
  <c r="AK95" i="11"/>
  <c r="AE95" i="11"/>
  <c r="AF95" i="11"/>
  <c r="AO96" i="11"/>
  <c r="AP110" i="11"/>
  <c r="AN110" i="11"/>
  <c r="AC110" i="11"/>
  <c r="AR111" i="11"/>
  <c r="AO119" i="11"/>
  <c r="AT120" i="11"/>
  <c r="AO120" i="11"/>
  <c r="AN121" i="11"/>
  <c r="AF121" i="11"/>
  <c r="AU121" i="11"/>
  <c r="AK121" i="11"/>
  <c r="AT132" i="11"/>
  <c r="AU133" i="11"/>
  <c r="AE136" i="11"/>
  <c r="AQ136" i="11"/>
  <c r="AI140" i="11"/>
  <c r="AD140" i="11"/>
  <c r="AO141" i="11"/>
  <c r="AQ143" i="11"/>
  <c r="AT145" i="11"/>
  <c r="AP96" i="11"/>
  <c r="AH96" i="11"/>
  <c r="AP106" i="11"/>
  <c r="AI106" i="11"/>
  <c r="AD106" i="11"/>
  <c r="AU106" i="11"/>
  <c r="AJ111" i="11"/>
  <c r="AI122" i="11"/>
  <c r="AI126" i="11"/>
  <c r="AN133" i="11"/>
  <c r="AN134" i="11"/>
  <c r="AH134" i="11"/>
  <c r="AH139" i="11"/>
  <c r="AT139" i="11"/>
  <c r="AU139" i="11"/>
  <c r="AG140" i="11"/>
  <c r="AK145" i="11"/>
  <c r="AP146" i="11"/>
  <c r="AI146" i="11"/>
  <c r="AJ157" i="11"/>
  <c r="AP157" i="11"/>
  <c r="AC166" i="11"/>
  <c r="AM92" i="11"/>
  <c r="AQ94" i="11"/>
  <c r="AK99" i="11"/>
  <c r="AQ99" i="11"/>
  <c r="AT100" i="11"/>
  <c r="AN100" i="11"/>
  <c r="AS100" i="11"/>
  <c r="AE107" i="11"/>
  <c r="AS121" i="11"/>
  <c r="AM121" i="11"/>
  <c r="AL121" i="11"/>
  <c r="AC122" i="11"/>
  <c r="AJ122" i="11"/>
  <c r="AD122" i="11"/>
  <c r="AU122" i="11"/>
  <c r="AG125" i="11"/>
  <c r="AC146" i="11"/>
  <c r="AR147" i="11"/>
  <c r="AQ148" i="11"/>
  <c r="AI148" i="11"/>
  <c r="AP154" i="11"/>
  <c r="AS154" i="11"/>
  <c r="AM162" i="11"/>
  <c r="AR165" i="11"/>
  <c r="AD165" i="11"/>
  <c r="AI166" i="11"/>
  <c r="AE168" i="11"/>
  <c r="AI171" i="11"/>
  <c r="AS156" i="11"/>
  <c r="AS166" i="11"/>
  <c r="AK175" i="11"/>
  <c r="AQ111" i="11"/>
  <c r="AK111" i="11"/>
  <c r="AK113" i="11"/>
  <c r="AD113" i="11"/>
  <c r="AD119" i="11"/>
  <c r="AG119" i="11"/>
  <c r="AE121" i="11"/>
  <c r="AP122" i="11"/>
  <c r="AQ126" i="11"/>
  <c r="AO126" i="11"/>
  <c r="AL127" i="11"/>
  <c r="AJ132" i="11"/>
  <c r="AK133" i="11"/>
  <c r="AI135" i="11"/>
  <c r="AT136" i="11"/>
  <c r="AS149" i="11"/>
  <c r="AO149" i="11"/>
  <c r="AP150" i="11"/>
  <c r="AE150" i="11"/>
  <c r="AC162" i="11"/>
  <c r="AR163" i="11"/>
  <c r="AM163" i="11"/>
  <c r="AR167" i="11"/>
  <c r="AQ168" i="11"/>
  <c r="AO170" i="11"/>
  <c r="AH170" i="11"/>
  <c r="AJ170" i="11"/>
  <c r="AM179" i="11"/>
  <c r="AG179" i="11"/>
  <c r="AR180" i="11"/>
  <c r="AO200" i="11"/>
  <c r="AU204" i="11"/>
  <c r="AD208" i="11"/>
  <c r="AJ208" i="11"/>
  <c r="AF210" i="11"/>
  <c r="AJ210" i="11"/>
  <c r="AN210" i="11"/>
  <c r="AE212" i="11"/>
  <c r="AS216" i="11"/>
  <c r="AQ216" i="11"/>
  <c r="AH218" i="11"/>
  <c r="AT218" i="11"/>
  <c r="AE220" i="11"/>
  <c r="AR224" i="11"/>
  <c r="AP224" i="11"/>
  <c r="AK226" i="11"/>
  <c r="AN228" i="11"/>
  <c r="AM228" i="11"/>
  <c r="AI235" i="11"/>
  <c r="AP168" i="11"/>
  <c r="AP186" i="11"/>
  <c r="AU186" i="11"/>
  <c r="AL186"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Q183" i="11"/>
  <c r="AP189" i="11"/>
  <c r="AQ190" i="11"/>
  <c r="AL190"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O182" i="11"/>
  <c r="AT182" i="11"/>
  <c r="AC18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77" i="11"/>
  <c r="AO81" i="11"/>
  <c r="AJ89" i="11"/>
  <c r="AD89" i="11"/>
  <c r="AE89" i="11"/>
  <c r="AS89" i="11"/>
  <c r="AM89" i="11"/>
  <c r="AJ91" i="11"/>
  <c r="AD91" i="11"/>
  <c r="AQ91" i="11"/>
  <c r="AM93" i="11"/>
  <c r="AT93" i="11"/>
  <c r="AE100" i="11"/>
  <c r="AF100" i="11"/>
  <c r="AR100" i="11"/>
  <c r="AG100" i="11"/>
  <c r="AP100" i="11"/>
  <c r="AD100" i="11"/>
  <c r="AE106" i="11"/>
  <c r="AU110" i="11"/>
  <c r="AP113" i="11"/>
  <c r="AC113" i="11"/>
  <c r="AF113" i="11"/>
  <c r="AO113" i="11"/>
  <c r="AR113" i="11"/>
  <c r="AQ113" i="11"/>
  <c r="AH113" i="11"/>
  <c r="AI113" i="11"/>
  <c r="AS113" i="11"/>
  <c r="AG147" i="11"/>
  <c r="AF163" i="11"/>
  <c r="AS163" i="11"/>
  <c r="AJ163" i="11"/>
  <c r="AN163" i="11"/>
  <c r="AQ163" i="11"/>
  <c r="AD163" i="11"/>
  <c r="AI211" i="11"/>
  <c r="AN35" i="11"/>
  <c r="AL43" i="11"/>
  <c r="AT70" i="11"/>
  <c r="AU70" i="11"/>
  <c r="AE70" i="11"/>
  <c r="AD70" i="11"/>
  <c r="AM70" i="11"/>
  <c r="AK71" i="11"/>
  <c r="AE77" i="11"/>
  <c r="AK77" i="11"/>
  <c r="AI77" i="11"/>
  <c r="AT77" i="11"/>
  <c r="AJ78" i="11"/>
  <c r="AS78" i="11"/>
  <c r="AH78" i="11"/>
  <c r="AC78" i="11"/>
  <c r="AO78" i="11"/>
  <c r="AP78" i="11"/>
  <c r="AE78" i="11"/>
  <c r="AG78" i="11"/>
  <c r="AQ78"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Q100" i="11"/>
  <c r="AH106" i="11"/>
  <c r="AS110" i="11"/>
  <c r="AU113" i="11"/>
  <c r="AG113"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G177" i="11"/>
  <c r="AS177" i="11"/>
  <c r="AL177" i="11"/>
  <c r="AC177" i="11"/>
  <c r="AD177" i="11"/>
  <c r="AO177" i="11"/>
  <c r="AK177" i="11"/>
  <c r="AT177" i="11"/>
  <c r="AI177"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Q71" i="11"/>
  <c r="AI83" i="11"/>
  <c r="AP85" i="11"/>
  <c r="AK87" i="11"/>
  <c r="AD87" i="11"/>
  <c r="AU87" i="11"/>
  <c r="AQ87" i="11"/>
  <c r="AG87" i="11"/>
  <c r="AJ87" i="11"/>
  <c r="AS87" i="11"/>
  <c r="AH87" i="11"/>
  <c r="AO91" i="11"/>
  <c r="AQ93" i="11"/>
  <c r="AD95" i="11"/>
  <c r="AU100" i="11"/>
  <c r="AJ106" i="11"/>
  <c r="AL106" i="11"/>
  <c r="AQ106" i="11"/>
  <c r="AF106" i="11"/>
  <c r="AR106" i="11"/>
  <c r="AG110" i="11"/>
  <c r="AR110" i="11"/>
  <c r="AI110" i="11"/>
  <c r="AN115" i="11"/>
  <c r="AK115" i="11"/>
  <c r="AM115" i="11"/>
  <c r="AP115" i="11"/>
  <c r="AH115" i="11"/>
  <c r="AO115" i="11"/>
  <c r="AR115" i="11"/>
  <c r="AT115" i="11"/>
  <c r="AS115" i="11"/>
  <c r="AC115" i="11"/>
  <c r="AL115" i="11"/>
  <c r="AF147" i="11"/>
  <c r="AI147" i="11"/>
  <c r="AH147" i="11"/>
  <c r="AC147" i="11"/>
  <c r="AS147" i="11"/>
  <c r="AP147" i="11"/>
  <c r="AM147" i="11"/>
  <c r="AG163" i="11"/>
  <c r="AJ171" i="11"/>
  <c r="AS171" i="11"/>
  <c r="AR171" i="11"/>
  <c r="AL171" i="11"/>
  <c r="AE171" i="11"/>
  <c r="AH171" i="11"/>
  <c r="AO171" i="11"/>
  <c r="AG171" i="11"/>
  <c r="AF179" i="11"/>
  <c r="AI179" i="11"/>
  <c r="AC179" i="11"/>
  <c r="AL179" i="11"/>
  <c r="AT179" i="11"/>
  <c r="AE179" i="11"/>
  <c r="AD179" i="11"/>
  <c r="AP179"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G35" i="11"/>
  <c r="AG43" i="11"/>
  <c r="AE43" i="11"/>
  <c r="AG68" i="11"/>
  <c r="AP70" i="11"/>
  <c r="AK70" i="11"/>
  <c r="AF70" i="11"/>
  <c r="AL71" i="11"/>
  <c r="AE35" i="11"/>
  <c r="AC43" i="11"/>
  <c r="AI43" i="11"/>
  <c r="AH70" i="11"/>
  <c r="AJ70" i="11"/>
  <c r="AL70" i="11"/>
  <c r="AE71" i="11"/>
  <c r="AG71" i="11"/>
  <c r="AD71" i="11"/>
  <c r="AR71" i="11"/>
  <c r="AI71" i="11"/>
  <c r="AJ71" i="11"/>
  <c r="AS71" i="11"/>
  <c r="AT71" i="11"/>
  <c r="AD77" i="11"/>
  <c r="AH77" i="11"/>
  <c r="AJ77" i="11"/>
  <c r="AM77" i="11"/>
  <c r="AN77" i="11"/>
  <c r="AL77" i="11"/>
  <c r="AF77" i="11"/>
  <c r="AF78" i="11"/>
  <c r="AU78"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C100" i="11"/>
  <c r="AJ100" i="11"/>
  <c r="AL100" i="11"/>
  <c r="AK100" i="11"/>
  <c r="AK101" i="11"/>
  <c r="AQ101" i="11"/>
  <c r="AN106" i="11"/>
  <c r="AO106" i="11"/>
  <c r="AM106" i="11"/>
  <c r="AK107" i="11"/>
  <c r="AQ110" i="11"/>
  <c r="AJ110" i="11"/>
  <c r="AO110" i="11"/>
  <c r="AM110" i="11"/>
  <c r="AO111" i="11"/>
  <c r="AM113" i="11"/>
  <c r="AN113" i="11"/>
  <c r="AS119" i="11"/>
  <c r="AK120" i="11"/>
  <c r="AQ121" i="11"/>
  <c r="AC121" i="11"/>
  <c r="AP121" i="11"/>
  <c r="AD121" i="11"/>
  <c r="AO121" i="11"/>
  <c r="AR121" i="11"/>
  <c r="AI121" i="11"/>
  <c r="AT121" i="11"/>
  <c r="AT123" i="11"/>
  <c r="AK123" i="11"/>
  <c r="AL123" i="11"/>
  <c r="AH123" i="11"/>
  <c r="AC123" i="11"/>
  <c r="AE123" i="11"/>
  <c r="AN123" i="11"/>
  <c r="AD123" i="11"/>
  <c r="AO123" i="11"/>
  <c r="AU123" i="11"/>
  <c r="AE125" i="11"/>
  <c r="AR125" i="11"/>
  <c r="AK126" i="11"/>
  <c r="AH126" i="11"/>
  <c r="AU126" i="11"/>
  <c r="AF126" i="11"/>
  <c r="AE126" i="11"/>
  <c r="AD126" i="11"/>
  <c r="AL126" i="11"/>
  <c r="AM126" i="11"/>
  <c r="AC127"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P77" i="11"/>
  <c r="AC81" i="11"/>
  <c r="AT81" i="11"/>
  <c r="AL81" i="11"/>
  <c r="AF81" i="11"/>
  <c r="AQ81" i="11"/>
  <c r="AJ81" i="11"/>
  <c r="AJ83" i="11"/>
  <c r="AM83" i="11"/>
  <c r="AK83" i="11"/>
  <c r="AO83" i="11"/>
  <c r="AU89" i="11"/>
  <c r="AK89" i="11"/>
  <c r="AF91" i="11"/>
  <c r="AU91" i="11"/>
  <c r="AE110" i="11"/>
  <c r="AE113" i="11"/>
  <c r="AT113" i="11"/>
  <c r="AK139" i="11"/>
  <c r="AS139" i="11"/>
  <c r="AO139" i="11"/>
  <c r="AI139" i="11"/>
  <c r="AN139" i="11"/>
  <c r="AF139" i="11"/>
  <c r="AC139" i="11"/>
  <c r="AD139" i="11"/>
  <c r="AQ139" i="11"/>
  <c r="AJ139" i="11"/>
  <c r="AG139" i="11"/>
  <c r="AN147" i="11"/>
  <c r="AP203" i="11"/>
  <c r="AK203" i="11"/>
  <c r="AO203" i="11"/>
  <c r="AG203" i="11"/>
  <c r="AL203" i="11"/>
  <c r="AQ203" i="11"/>
  <c r="AU203" i="11"/>
  <c r="AF203" i="11"/>
  <c r="AF211" i="11"/>
  <c r="AK211" i="11"/>
  <c r="AO211" i="11"/>
  <c r="AD211" i="11"/>
  <c r="AR211" i="11"/>
  <c r="AP211" i="11"/>
  <c r="AC211" i="11"/>
  <c r="AK219" i="11"/>
  <c r="AN235" i="11"/>
  <c r="AK235" i="11"/>
  <c r="AD35" i="11"/>
  <c r="AU35" i="11"/>
  <c r="AD43" i="11"/>
  <c r="AU43" i="11"/>
  <c r="AL68" i="11"/>
  <c r="AE68" i="11"/>
  <c r="AH68" i="11"/>
  <c r="AU68" i="11"/>
  <c r="AD68" i="11"/>
  <c r="AS68" i="11"/>
  <c r="AI68" i="11"/>
  <c r="AQ68" i="11"/>
  <c r="AO68" i="11"/>
  <c r="AS70" i="11"/>
  <c r="AN70" i="11"/>
  <c r="AI70" i="11"/>
  <c r="AO70" i="11"/>
  <c r="AR70" i="11"/>
  <c r="AP71" i="11"/>
  <c r="AN71" i="11"/>
  <c r="AU71" i="11"/>
  <c r="AC77" i="11"/>
  <c r="AN78" i="11"/>
  <c r="AT78"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S99" i="11"/>
  <c r="AC99" i="11"/>
  <c r="AR99" i="11"/>
  <c r="AG99" i="11"/>
  <c r="AL99" i="11"/>
  <c r="AD99" i="11"/>
  <c r="AF99" i="11"/>
  <c r="AO100" i="11"/>
  <c r="AH100" i="11"/>
  <c r="AG101" i="11"/>
  <c r="AP101" i="11"/>
  <c r="AN101" i="11"/>
  <c r="AD101" i="11"/>
  <c r="AH101" i="11"/>
  <c r="AC106" i="11"/>
  <c r="AT107" i="11"/>
  <c r="AU107" i="11"/>
  <c r="AP107" i="11"/>
  <c r="AO107" i="11"/>
  <c r="AL107" i="11"/>
  <c r="AR107" i="11"/>
  <c r="AQ107" i="11"/>
  <c r="AD107" i="11"/>
  <c r="AD110" i="11"/>
  <c r="AH110" i="11"/>
  <c r="AM111" i="11"/>
  <c r="AT111" i="11"/>
  <c r="AN111" i="11"/>
  <c r="AP111" i="11"/>
  <c r="AI111" i="11"/>
  <c r="AC111" i="11"/>
  <c r="AL111" i="11"/>
  <c r="AE111" i="11"/>
  <c r="AF111" i="11"/>
  <c r="AI115" i="11"/>
  <c r="AP119" i="11"/>
  <c r="AN119" i="11"/>
  <c r="AU119" i="11"/>
  <c r="AC119" i="11"/>
  <c r="AL119" i="11"/>
  <c r="AJ119" i="11"/>
  <c r="AH119" i="11"/>
  <c r="AF119" i="11"/>
  <c r="AJ120" i="11"/>
  <c r="AE120" i="11"/>
  <c r="AN122" i="11"/>
  <c r="AO122" i="11"/>
  <c r="AM122" i="11"/>
  <c r="AG122" i="11"/>
  <c r="AC125" i="11"/>
  <c r="AM125" i="11"/>
  <c r="AP125" i="11"/>
  <c r="AJ125" i="11"/>
  <c r="AG127"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L157" i="11"/>
  <c r="AE157" i="11"/>
  <c r="AD157" i="11"/>
  <c r="AN157" i="11"/>
  <c r="AU157" i="11"/>
  <c r="AH157" i="11"/>
  <c r="AM157" i="11"/>
  <c r="AO157" i="11"/>
  <c r="AI157" i="11"/>
  <c r="AN165" i="11"/>
  <c r="AM165" i="11"/>
  <c r="AK165" i="11"/>
  <c r="AF165" i="11"/>
  <c r="AU165" i="11"/>
  <c r="AL165" i="11"/>
  <c r="AO165" i="11"/>
  <c r="AI165" i="11"/>
  <c r="AN171" i="11"/>
  <c r="AU189" i="11"/>
  <c r="AJ189" i="11"/>
  <c r="AO189" i="11"/>
  <c r="AT189" i="11"/>
  <c r="AM189" i="11"/>
  <c r="AS189" i="11"/>
  <c r="AC189" i="11"/>
  <c r="AH189" i="11"/>
  <c r="AI189"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S106" i="11"/>
  <c r="AT106" i="11"/>
  <c r="AM107" i="11"/>
  <c r="AS107" i="11"/>
  <c r="AG107" i="11"/>
  <c r="AJ107" i="11"/>
  <c r="AT110" i="11"/>
  <c r="AF110" i="11"/>
  <c r="AJ113" i="11"/>
  <c r="AQ115" i="11"/>
  <c r="AP120" i="11"/>
  <c r="AG121" i="11"/>
  <c r="AH121" i="11"/>
  <c r="AE122" i="11"/>
  <c r="AF122" i="11"/>
  <c r="AP123" i="11"/>
  <c r="AQ123" i="11"/>
  <c r="AR126" i="11"/>
  <c r="AS126" i="11"/>
  <c r="AH127"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I143" i="11"/>
  <c r="AJ143"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J156" i="11"/>
  <c r="AE156" i="11"/>
  <c r="AF157" i="11"/>
  <c r="AG157" i="11"/>
  <c r="AF161" i="11"/>
  <c r="AO161" i="11"/>
  <c r="AE162" i="11"/>
  <c r="AI162" i="11"/>
  <c r="AJ162" i="11"/>
  <c r="AH163" i="11"/>
  <c r="AL163" i="11"/>
  <c r="AK163" i="11"/>
  <c r="AG165" i="11"/>
  <c r="AJ165" i="11"/>
  <c r="AL166" i="11"/>
  <c r="AK166" i="11"/>
  <c r="AG166" i="11"/>
  <c r="AL167" i="11"/>
  <c r="AP167" i="11"/>
  <c r="AJ168" i="11"/>
  <c r="AN168" i="11"/>
  <c r="AM168" i="11"/>
  <c r="AL168" i="11"/>
  <c r="AE170" i="11"/>
  <c r="AK170" i="11"/>
  <c r="AG170" i="11"/>
  <c r="AM175" i="11"/>
  <c r="AF176" i="11"/>
  <c r="AL176" i="11"/>
  <c r="AF177" i="11"/>
  <c r="AJ177" i="11"/>
  <c r="AM177" i="11"/>
  <c r="AU179" i="11"/>
  <c r="AK179" i="11"/>
  <c r="AF180" i="11"/>
  <c r="AK180" i="11"/>
  <c r="AL182" i="11"/>
  <c r="AK182" i="11"/>
  <c r="AJ182" i="11"/>
  <c r="AP183" i="11"/>
  <c r="AK186" i="11"/>
  <c r="AE190" i="11"/>
  <c r="AT190" i="11"/>
  <c r="AK190" i="11"/>
  <c r="AJ190"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D162" i="11"/>
  <c r="AT162" i="11"/>
  <c r="AS162" i="11"/>
  <c r="AH162" i="11"/>
  <c r="AU162" i="11"/>
  <c r="AL162" i="11"/>
  <c r="AO162" i="11"/>
  <c r="AP166" i="11"/>
  <c r="AH166" i="11"/>
  <c r="AF166" i="11"/>
  <c r="AE166" i="11"/>
  <c r="AT166" i="11"/>
  <c r="AO166" i="11"/>
  <c r="AM166" i="11"/>
  <c r="AN166" i="11"/>
  <c r="AU168" i="11"/>
  <c r="AK168" i="11"/>
  <c r="AF168" i="11"/>
  <c r="AI168" i="11"/>
  <c r="AR168" i="11"/>
  <c r="AT170" i="11"/>
  <c r="AS170" i="11"/>
  <c r="AF170" i="11"/>
  <c r="AU170" i="11"/>
  <c r="AP170" i="11"/>
  <c r="AN170" i="11"/>
  <c r="AC176" i="11"/>
  <c r="AR176" i="11"/>
  <c r="AS176" i="11"/>
  <c r="AQ176" i="11"/>
  <c r="AU176" i="11"/>
  <c r="AP176" i="11"/>
  <c r="AN180" i="11"/>
  <c r="AJ180" i="11"/>
  <c r="AI180" i="11"/>
  <c r="AU180" i="11"/>
  <c r="AS180" i="11"/>
  <c r="AP180" i="11"/>
  <c r="AU182" i="11"/>
  <c r="AE182" i="11"/>
  <c r="AR182" i="11"/>
  <c r="AS182" i="11"/>
  <c r="AI182" i="11"/>
  <c r="AM182" i="11"/>
  <c r="AN182" i="11"/>
  <c r="AG186" i="11"/>
  <c r="AO186" i="11"/>
  <c r="AJ186" i="11"/>
  <c r="AQ186" i="11"/>
  <c r="AD186" i="11"/>
  <c r="AF186" i="11"/>
  <c r="AS186" i="11"/>
  <c r="AT186" i="11"/>
  <c r="AR186" i="11"/>
  <c r="AM186" i="11"/>
  <c r="AN186" i="11"/>
  <c r="AM190" i="11"/>
  <c r="AI190" i="11"/>
  <c r="AH190" i="11"/>
  <c r="AF190" i="11"/>
  <c r="AN190"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R101" i="11"/>
  <c r="AL101" i="11"/>
  <c r="AS111" i="11"/>
  <c r="AU111" i="11"/>
  <c r="AU115" i="11"/>
  <c r="AK119" i="11"/>
  <c r="AE119" i="11"/>
  <c r="AQ119" i="11"/>
  <c r="AR119" i="11"/>
  <c r="AQ120" i="11"/>
  <c r="AG120" i="11"/>
  <c r="AL122" i="11"/>
  <c r="AS122" i="11"/>
  <c r="AT122" i="11"/>
  <c r="AQ122" i="11"/>
  <c r="AS123" i="11"/>
  <c r="AJ123" i="11"/>
  <c r="AH125" i="11"/>
  <c r="AS127" i="11"/>
  <c r="AT127" i="11"/>
  <c r="AU127" i="11"/>
  <c r="AR127"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S143" i="11"/>
  <c r="AT143"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L156" i="11"/>
  <c r="AH156" i="11"/>
  <c r="AC157" i="11"/>
  <c r="AT161" i="11"/>
  <c r="AP161" i="11"/>
  <c r="AE161" i="11"/>
  <c r="AK162" i="11"/>
  <c r="AR162" i="11"/>
  <c r="AI163" i="11"/>
  <c r="AU163" i="11"/>
  <c r="AC163" i="11"/>
  <c r="AP165" i="11"/>
  <c r="AS165" i="11"/>
  <c r="AE165" i="11"/>
  <c r="AR166" i="11"/>
  <c r="AD166" i="11"/>
  <c r="AU166" i="11"/>
  <c r="AD167" i="11"/>
  <c r="AE167" i="11"/>
  <c r="AQ167" i="11"/>
  <c r="AH168" i="11"/>
  <c r="AD168" i="11"/>
  <c r="AC170" i="11"/>
  <c r="AD170" i="11"/>
  <c r="AI170" i="11"/>
  <c r="AQ170" i="11"/>
  <c r="AR170" i="11"/>
  <c r="AP171" i="11"/>
  <c r="AM171" i="11"/>
  <c r="AD171" i="11"/>
  <c r="AU171" i="11"/>
  <c r="AP175" i="11"/>
  <c r="AC175" i="11"/>
  <c r="AS175" i="11"/>
  <c r="AK176" i="11"/>
  <c r="AM176" i="11"/>
  <c r="AT176" i="11"/>
  <c r="AQ177" i="11"/>
  <c r="AE177" i="11"/>
  <c r="AU177" i="11"/>
  <c r="AN179" i="11"/>
  <c r="AQ179" i="11"/>
  <c r="AL180" i="11"/>
  <c r="AQ180" i="11"/>
  <c r="AE180" i="11"/>
  <c r="AQ182" i="11"/>
  <c r="AN183" i="11"/>
  <c r="AM183" i="11"/>
  <c r="AT183" i="11"/>
  <c r="AH186" i="11"/>
  <c r="AD189" i="11"/>
  <c r="AK189" i="11"/>
  <c r="AR189" i="11"/>
  <c r="AE189" i="11"/>
  <c r="AR190" i="11"/>
  <c r="AG190" i="11"/>
  <c r="AS190" i="11"/>
  <c r="AO190" i="11"/>
  <c r="AU190"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6" i="11"/>
  <c r="AN156" i="11"/>
  <c r="AT156" i="11"/>
  <c r="AS157" i="11"/>
  <c r="AT157" i="11"/>
  <c r="AK157" i="11"/>
  <c r="AF162" i="11"/>
  <c r="AP162" i="11"/>
  <c r="AQ162" i="11"/>
  <c r="AO163" i="11"/>
  <c r="AE163" i="11"/>
  <c r="AC165" i="11"/>
  <c r="AQ165" i="11"/>
  <c r="AQ166" i="11"/>
  <c r="AC167" i="11"/>
  <c r="AT168" i="11"/>
  <c r="AS168" i="11"/>
  <c r="AC171" i="11"/>
  <c r="AK171" i="11"/>
  <c r="AT175" i="11"/>
  <c r="AF175" i="11"/>
  <c r="AE175" i="11"/>
  <c r="AG176" i="11"/>
  <c r="AE176" i="11"/>
  <c r="AD176" i="11"/>
  <c r="AR177" i="11"/>
  <c r="AJ179" i="11"/>
  <c r="AH179" i="11"/>
  <c r="AD180" i="11"/>
  <c r="AC180" i="11"/>
  <c r="AM180" i="11"/>
  <c r="AG180" i="11"/>
  <c r="AP182" i="11"/>
  <c r="AF183" i="11"/>
  <c r="AU183" i="11"/>
  <c r="AL189" i="11"/>
  <c r="AN189"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O125" i="11"/>
  <c r="AC126" i="11"/>
  <c r="AJ126" i="11"/>
  <c r="AG126" i="11"/>
  <c r="AS133" i="11"/>
  <c r="AP133" i="11"/>
  <c r="AF133" i="11"/>
  <c r="AC134" i="11"/>
  <c r="AG136" i="11"/>
  <c r="AC138" i="11"/>
  <c r="AJ138" i="11"/>
  <c r="AL139" i="11"/>
  <c r="AC145" i="11"/>
  <c r="AP145" i="11"/>
  <c r="AO147" i="11"/>
  <c r="AH153" i="11"/>
  <c r="AR156" i="11"/>
  <c r="AQ157" i="11"/>
  <c r="AC161" i="11"/>
  <c r="AT163" i="11"/>
  <c r="AT165" i="11"/>
  <c r="AC168" i="11"/>
  <c r="AT171" i="11"/>
  <c r="AO175" i="11"/>
  <c r="AJ176" i="11"/>
  <c r="AO179" i="11"/>
  <c r="AD182" i="11"/>
  <c r="AQ189"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20" i="11"/>
  <c r="AZ3"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L240" i="1" s="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S239" i="11" l="1"/>
  <c r="S181" i="11"/>
  <c r="O239" i="11"/>
  <c r="O181" i="11"/>
  <c r="N239" i="11"/>
  <c r="N181" i="11"/>
  <c r="M239" i="11"/>
  <c r="M181" i="11"/>
  <c r="L239" i="11"/>
  <c r="L181" i="11"/>
  <c r="Q239" i="11"/>
  <c r="Q181" i="11"/>
  <c r="P239" i="11"/>
  <c r="P181" i="11"/>
  <c r="T239" i="11"/>
  <c r="T181" i="11"/>
  <c r="J239" i="11"/>
  <c r="J181" i="11"/>
  <c r="R239" i="11"/>
  <c r="R181" i="11"/>
  <c r="K239" i="11"/>
  <c r="K181" i="11"/>
  <c r="Q164" i="11"/>
  <c r="Q160" i="11"/>
  <c r="Q159" i="11"/>
  <c r="Q155" i="11"/>
  <c r="Q112" i="11"/>
  <c r="Q118" i="11"/>
  <c r="Q104" i="11"/>
  <c r="Q131" i="11"/>
  <c r="Q105" i="11"/>
  <c r="Q103" i="11"/>
  <c r="Q36" i="11"/>
  <c r="Q98" i="11"/>
  <c r="Q158" i="11"/>
  <c r="Q97" i="11"/>
  <c r="P155" i="11"/>
  <c r="P97" i="11"/>
  <c r="P159" i="11"/>
  <c r="P158" i="11"/>
  <c r="P112" i="11"/>
  <c r="P105" i="11"/>
  <c r="P103" i="11"/>
  <c r="P36" i="11"/>
  <c r="P104" i="11"/>
  <c r="P164" i="11"/>
  <c r="P131" i="11"/>
  <c r="P118" i="11"/>
  <c r="P160" i="11"/>
  <c r="P98" i="11"/>
  <c r="N118" i="11"/>
  <c r="N104" i="11"/>
  <c r="N158" i="11"/>
  <c r="N103" i="11"/>
  <c r="N98" i="11"/>
  <c r="N160" i="11"/>
  <c r="N159" i="11"/>
  <c r="N97" i="11"/>
  <c r="N112" i="11"/>
  <c r="N164" i="11"/>
  <c r="N131" i="11"/>
  <c r="N155" i="11"/>
  <c r="N105" i="11"/>
  <c r="N36" i="11"/>
  <c r="L98" i="11"/>
  <c r="L164" i="11"/>
  <c r="L160" i="11"/>
  <c r="L158" i="11"/>
  <c r="L105" i="11"/>
  <c r="L112" i="11"/>
  <c r="L155" i="11"/>
  <c r="L104" i="11"/>
  <c r="L131" i="11"/>
  <c r="L103" i="11"/>
  <c r="L36" i="11"/>
  <c r="L118" i="11"/>
  <c r="L159" i="11"/>
  <c r="L97" i="11"/>
  <c r="M160" i="11"/>
  <c r="M105" i="11"/>
  <c r="M118" i="11"/>
  <c r="M112" i="11"/>
  <c r="M104" i="11"/>
  <c r="M131" i="11"/>
  <c r="M98" i="11"/>
  <c r="M159" i="11"/>
  <c r="M103" i="11"/>
  <c r="M36" i="11"/>
  <c r="M164" i="11"/>
  <c r="M97" i="11"/>
  <c r="M158" i="11"/>
  <c r="M155" i="11"/>
  <c r="O158" i="11"/>
  <c r="O131" i="11"/>
  <c r="O104" i="11"/>
  <c r="O36" i="11"/>
  <c r="O164" i="11"/>
  <c r="O105" i="11"/>
  <c r="O97" i="11"/>
  <c r="O159" i="11"/>
  <c r="O118" i="11"/>
  <c r="O160" i="11"/>
  <c r="O155" i="11"/>
  <c r="O112" i="11"/>
  <c r="O103" i="11"/>
  <c r="O98" i="11"/>
  <c r="T131" i="11"/>
  <c r="T164" i="11"/>
  <c r="T155" i="11"/>
  <c r="T160" i="11"/>
  <c r="T97" i="11"/>
  <c r="T36" i="11"/>
  <c r="T159" i="11"/>
  <c r="T158" i="11"/>
  <c r="T118" i="11"/>
  <c r="T105" i="11"/>
  <c r="T112" i="11"/>
  <c r="T103" i="11"/>
  <c r="T104" i="11"/>
  <c r="T98" i="11"/>
  <c r="S112" i="11"/>
  <c r="S104" i="11"/>
  <c r="S103" i="11"/>
  <c r="S36" i="11"/>
  <c r="S98" i="11"/>
  <c r="S131" i="11"/>
  <c r="S164" i="11"/>
  <c r="S105" i="11"/>
  <c r="S97" i="11"/>
  <c r="S155" i="11"/>
  <c r="S160" i="11"/>
  <c r="S118" i="11"/>
  <c r="S159" i="11"/>
  <c r="S158" i="11"/>
  <c r="J104" i="11"/>
  <c r="J131" i="11"/>
  <c r="J98" i="11"/>
  <c r="J97" i="11"/>
  <c r="J159" i="11"/>
  <c r="J105" i="11"/>
  <c r="J36" i="11"/>
  <c r="J160" i="11"/>
  <c r="J158" i="11"/>
  <c r="J118" i="11"/>
  <c r="J112" i="11"/>
  <c r="J155" i="11"/>
  <c r="J164" i="11"/>
  <c r="J103" i="11"/>
  <c r="R118" i="11"/>
  <c r="R158" i="11"/>
  <c r="R159" i="11"/>
  <c r="R164" i="11"/>
  <c r="R103" i="11"/>
  <c r="R36" i="11"/>
  <c r="R112" i="11"/>
  <c r="R98" i="11"/>
  <c r="R131" i="11"/>
  <c r="R155" i="11"/>
  <c r="R160" i="11"/>
  <c r="R97" i="11"/>
  <c r="R105" i="11"/>
  <c r="R104" i="11"/>
  <c r="K98" i="11"/>
  <c r="K159" i="11"/>
  <c r="K155" i="11"/>
  <c r="K36" i="11"/>
  <c r="K118" i="11"/>
  <c r="K164" i="11"/>
  <c r="K105" i="11"/>
  <c r="K97" i="11"/>
  <c r="K158" i="11"/>
  <c r="K112" i="11"/>
  <c r="K104" i="11"/>
  <c r="K103" i="11"/>
  <c r="K160" i="11"/>
  <c r="K131" i="11"/>
  <c r="K56" i="11"/>
  <c r="K144" i="11"/>
  <c r="Q56" i="11"/>
  <c r="Q144" i="11"/>
  <c r="P56" i="11"/>
  <c r="P144" i="11"/>
  <c r="O56" i="11"/>
  <c r="O144" i="11"/>
  <c r="N56" i="11"/>
  <c r="N144" i="11"/>
  <c r="M56" i="11"/>
  <c r="M144" i="11"/>
  <c r="T56" i="11"/>
  <c r="T144" i="11"/>
  <c r="R56" i="11"/>
  <c r="R144" i="11"/>
  <c r="L56" i="11"/>
  <c r="L144" i="11"/>
  <c r="S56" i="11"/>
  <c r="S144" i="11"/>
  <c r="J56" i="11"/>
  <c r="J144" i="11"/>
  <c r="P129" i="11"/>
  <c r="P39" i="11"/>
  <c r="O129" i="11"/>
  <c r="O39" i="11"/>
  <c r="N129" i="11"/>
  <c r="N39" i="11"/>
  <c r="L129" i="11"/>
  <c r="L39" i="11"/>
  <c r="Q129" i="11"/>
  <c r="Q39" i="11"/>
  <c r="T129" i="11"/>
  <c r="T39" i="11"/>
  <c r="S129" i="11"/>
  <c r="S39" i="11"/>
  <c r="M129" i="11"/>
  <c r="M39" i="11"/>
  <c r="J129" i="11"/>
  <c r="J39" i="11"/>
  <c r="R129" i="11"/>
  <c r="R39" i="11"/>
  <c r="K129" i="11"/>
  <c r="K39" i="11"/>
  <c r="Q128" i="11"/>
  <c r="Q124" i="11"/>
  <c r="P128" i="11"/>
  <c r="P124" i="11"/>
  <c r="L128" i="11"/>
  <c r="L124" i="11"/>
  <c r="N128" i="11"/>
  <c r="N124" i="11"/>
  <c r="M128" i="11"/>
  <c r="M124" i="11"/>
  <c r="T128" i="11"/>
  <c r="T124" i="11"/>
  <c r="S128" i="11"/>
  <c r="S124" i="11"/>
  <c r="J128" i="11"/>
  <c r="J124" i="11"/>
  <c r="O128" i="11"/>
  <c r="O124" i="11"/>
  <c r="R128" i="11"/>
  <c r="R124" i="11"/>
  <c r="K128" i="11"/>
  <c r="K124" i="11"/>
  <c r="L174" i="11"/>
  <c r="L38" i="11"/>
  <c r="P174" i="11"/>
  <c r="P38" i="11"/>
  <c r="O174" i="11"/>
  <c r="O38" i="11"/>
  <c r="Q174" i="11"/>
  <c r="Q38" i="11"/>
  <c r="N174" i="11"/>
  <c r="N38" i="11"/>
  <c r="S174" i="11"/>
  <c r="S38" i="11"/>
  <c r="J174" i="11"/>
  <c r="J38" i="11"/>
  <c r="K174" i="11"/>
  <c r="K38" i="11"/>
  <c r="M174" i="11"/>
  <c r="M38" i="11"/>
  <c r="T174" i="11"/>
  <c r="T38" i="11"/>
  <c r="R174" i="11"/>
  <c r="R38" i="11"/>
  <c r="M172" i="11"/>
  <c r="M173" i="11"/>
  <c r="P172" i="11"/>
  <c r="P173" i="11"/>
  <c r="T172" i="11"/>
  <c r="T173" i="11"/>
  <c r="L172" i="11"/>
  <c r="L173" i="11"/>
  <c r="N172" i="11"/>
  <c r="N173" i="11"/>
  <c r="O172" i="11"/>
  <c r="O173" i="11"/>
  <c r="S172" i="11"/>
  <c r="S173" i="11"/>
  <c r="R172" i="11"/>
  <c r="R173" i="11"/>
  <c r="Q172" i="11"/>
  <c r="Q173" i="11"/>
  <c r="J172" i="11"/>
  <c r="J173" i="11"/>
  <c r="K172" i="11"/>
  <c r="K173" i="11"/>
  <c r="L130" i="11"/>
  <c r="L169" i="11"/>
  <c r="Q130" i="11"/>
  <c r="Q169" i="11"/>
  <c r="T130" i="11"/>
  <c r="T169" i="11"/>
  <c r="K130" i="11"/>
  <c r="K169" i="11"/>
  <c r="P130" i="11"/>
  <c r="P169" i="11"/>
  <c r="O130" i="11"/>
  <c r="O169" i="11"/>
  <c r="N130" i="11"/>
  <c r="N169" i="11"/>
  <c r="M130" i="11"/>
  <c r="M169" i="11"/>
  <c r="S130" i="11"/>
  <c r="S169" i="11"/>
  <c r="J130" i="11"/>
  <c r="J169" i="11"/>
  <c r="R130" i="11"/>
  <c r="R169" i="11"/>
  <c r="P185" i="11"/>
  <c r="P178" i="11"/>
  <c r="O185" i="11"/>
  <c r="O178" i="11"/>
  <c r="M185" i="11"/>
  <c r="M178" i="11"/>
  <c r="L185" i="11"/>
  <c r="L178" i="11"/>
  <c r="N185" i="11"/>
  <c r="N178" i="11"/>
  <c r="T185" i="11"/>
  <c r="T178" i="11"/>
  <c r="Q185" i="11"/>
  <c r="Q178" i="11"/>
  <c r="S185" i="11"/>
  <c r="S178" i="11"/>
  <c r="J185" i="11"/>
  <c r="J178" i="11"/>
  <c r="R185" i="11"/>
  <c r="R178" i="11"/>
  <c r="K185" i="11"/>
  <c r="K178" i="11"/>
  <c r="P187" i="11"/>
  <c r="P188" i="11"/>
  <c r="L187" i="11"/>
  <c r="L188" i="11"/>
  <c r="O187" i="11"/>
  <c r="O188" i="11"/>
  <c r="T187" i="11"/>
  <c r="T188" i="11"/>
  <c r="S187" i="11"/>
  <c r="S188" i="11"/>
  <c r="Q187" i="11"/>
  <c r="Q188" i="11"/>
  <c r="J187" i="11"/>
  <c r="J188" i="11"/>
  <c r="R187" i="11"/>
  <c r="R188" i="11"/>
  <c r="N187" i="11"/>
  <c r="N188" i="11"/>
  <c r="M187" i="11"/>
  <c r="M188" i="11"/>
  <c r="K187" i="11"/>
  <c r="K188" i="11"/>
  <c r="O197" i="11"/>
  <c r="O198" i="11"/>
  <c r="N197" i="11"/>
  <c r="N198" i="11"/>
  <c r="Q197" i="11"/>
  <c r="Q198" i="11"/>
  <c r="T197" i="11"/>
  <c r="T198" i="11"/>
  <c r="P197" i="11"/>
  <c r="P198" i="11"/>
  <c r="S197" i="11"/>
  <c r="S198" i="11"/>
  <c r="M197" i="11"/>
  <c r="M198" i="11"/>
  <c r="L197" i="11"/>
  <c r="L198" i="11"/>
  <c r="J197" i="11"/>
  <c r="J198" i="11"/>
  <c r="R197" i="11"/>
  <c r="R198" i="11"/>
  <c r="K197" i="11"/>
  <c r="K198" i="11"/>
  <c r="P195" i="11"/>
  <c r="P196" i="11"/>
  <c r="L195" i="11"/>
  <c r="L196" i="11"/>
  <c r="T195" i="11"/>
  <c r="T196" i="11"/>
  <c r="O195" i="11"/>
  <c r="O196" i="11"/>
  <c r="M195" i="11"/>
  <c r="M196" i="11"/>
  <c r="Q195" i="11"/>
  <c r="Q196" i="11"/>
  <c r="N195" i="11"/>
  <c r="N196" i="11"/>
  <c r="J195" i="11"/>
  <c r="J196" i="11"/>
  <c r="S195" i="11"/>
  <c r="S196" i="11"/>
  <c r="R195" i="11"/>
  <c r="R196" i="11"/>
  <c r="K195" i="11"/>
  <c r="K196" i="11"/>
  <c r="P193" i="11"/>
  <c r="P194" i="11"/>
  <c r="Q193" i="11"/>
  <c r="Q194" i="11"/>
  <c r="T193" i="11"/>
  <c r="T194" i="11"/>
  <c r="N193" i="11"/>
  <c r="N194" i="11"/>
  <c r="J193" i="11"/>
  <c r="J194" i="11"/>
  <c r="L193" i="11"/>
  <c r="L194" i="11"/>
  <c r="R193" i="11"/>
  <c r="R194" i="11"/>
  <c r="O193" i="11"/>
  <c r="O194" i="11"/>
  <c r="M193" i="11"/>
  <c r="M194" i="11"/>
  <c r="S193" i="11"/>
  <c r="S194" i="11"/>
  <c r="K193" i="11"/>
  <c r="K194" i="11"/>
  <c r="Q191" i="11"/>
  <c r="Q192" i="11"/>
  <c r="O191" i="11"/>
  <c r="O192" i="11"/>
  <c r="N191" i="11"/>
  <c r="N192" i="11"/>
  <c r="L191" i="11"/>
  <c r="L192" i="11"/>
  <c r="P191" i="11"/>
  <c r="P192" i="11"/>
  <c r="T191" i="11"/>
  <c r="T192" i="11"/>
  <c r="M191" i="11"/>
  <c r="M192" i="11"/>
  <c r="J191" i="11"/>
  <c r="J192" i="11"/>
  <c r="S191" i="11"/>
  <c r="S192" i="11"/>
  <c r="R191" i="11"/>
  <c r="R192" i="11"/>
  <c r="K191" i="11"/>
  <c r="K192" i="11"/>
  <c r="O142" i="11"/>
  <c r="O184" i="11"/>
  <c r="N142" i="11"/>
  <c r="N184" i="11"/>
  <c r="M142" i="11"/>
  <c r="M184" i="11"/>
  <c r="L142" i="11"/>
  <c r="L184" i="11"/>
  <c r="Q142" i="11"/>
  <c r="Q184" i="11"/>
  <c r="P142" i="11"/>
  <c r="P184" i="11"/>
  <c r="S142" i="11"/>
  <c r="S184" i="11"/>
  <c r="J142" i="11"/>
  <c r="J184" i="11"/>
  <c r="T142" i="11"/>
  <c r="T184" i="11"/>
  <c r="R142" i="11"/>
  <c r="R184" i="11"/>
  <c r="K142" i="11"/>
  <c r="K184" i="11"/>
  <c r="O34" i="11"/>
  <c r="O37" i="11"/>
  <c r="N34" i="11"/>
  <c r="N37" i="11"/>
  <c r="M34" i="11"/>
  <c r="M37" i="11"/>
  <c r="L34" i="11"/>
  <c r="L37" i="11"/>
  <c r="P34" i="11"/>
  <c r="P37" i="11"/>
  <c r="T34" i="11"/>
  <c r="T37" i="11"/>
  <c r="S34" i="11"/>
  <c r="S37" i="11"/>
  <c r="Q34" i="11"/>
  <c r="Q37" i="11"/>
  <c r="J34" i="11"/>
  <c r="J37" i="11"/>
  <c r="K34" i="11"/>
  <c r="K37" i="11"/>
  <c r="R34" i="11"/>
  <c r="R37" i="11"/>
  <c r="S65" i="11"/>
  <c r="S117" i="11"/>
  <c r="S73" i="11"/>
  <c r="S67" i="11"/>
  <c r="S114" i="11"/>
  <c r="S108" i="11"/>
  <c r="S74" i="11"/>
  <c r="S109" i="11"/>
  <c r="S79" i="11"/>
  <c r="S116" i="11"/>
  <c r="S69" i="11"/>
  <c r="S72" i="11"/>
  <c r="S66" i="11"/>
  <c r="R65" i="11"/>
  <c r="R73" i="11"/>
  <c r="R117" i="11"/>
  <c r="R74" i="11"/>
  <c r="R116" i="11"/>
  <c r="R108" i="11"/>
  <c r="R69" i="11"/>
  <c r="R114" i="11"/>
  <c r="R109" i="11"/>
  <c r="R66" i="11"/>
  <c r="R79" i="11"/>
  <c r="R72" i="11"/>
  <c r="R67" i="11"/>
  <c r="N65" i="11"/>
  <c r="N117" i="11"/>
  <c r="N79" i="11"/>
  <c r="N67" i="11"/>
  <c r="N73" i="11"/>
  <c r="N116" i="11"/>
  <c r="N108" i="11"/>
  <c r="N66" i="11"/>
  <c r="N114" i="11"/>
  <c r="N74" i="11"/>
  <c r="N72" i="11"/>
  <c r="N69" i="11"/>
  <c r="N109" i="11"/>
  <c r="K65" i="11"/>
  <c r="K108" i="11"/>
  <c r="K69" i="11"/>
  <c r="K117" i="11"/>
  <c r="K109" i="11"/>
  <c r="K114" i="11"/>
  <c r="K67" i="11"/>
  <c r="K74" i="11"/>
  <c r="K79" i="11"/>
  <c r="K73" i="11"/>
  <c r="K72" i="11"/>
  <c r="K116" i="11"/>
  <c r="K66" i="11"/>
  <c r="L65" i="11"/>
  <c r="L109" i="11"/>
  <c r="L73" i="11"/>
  <c r="L74" i="11"/>
  <c r="L69" i="11"/>
  <c r="L66" i="11"/>
  <c r="L114" i="11"/>
  <c r="L108" i="11"/>
  <c r="L79" i="11"/>
  <c r="L116" i="11"/>
  <c r="L117" i="11"/>
  <c r="L72" i="11"/>
  <c r="L67" i="11"/>
  <c r="Q65" i="11"/>
  <c r="Q72" i="11"/>
  <c r="Q69" i="11"/>
  <c r="Q108" i="11"/>
  <c r="Q116" i="11"/>
  <c r="Q74" i="11"/>
  <c r="Q109" i="11"/>
  <c r="Q117" i="11"/>
  <c r="Q67" i="11"/>
  <c r="Q66" i="11"/>
  <c r="Q73" i="11"/>
  <c r="Q114" i="11"/>
  <c r="Q79" i="11"/>
  <c r="M65" i="11"/>
  <c r="M114" i="11"/>
  <c r="M108" i="11"/>
  <c r="M72" i="11"/>
  <c r="M73" i="11"/>
  <c r="M117" i="11"/>
  <c r="M74" i="11"/>
  <c r="M69" i="11"/>
  <c r="M116" i="11"/>
  <c r="M109" i="11"/>
  <c r="M67" i="11"/>
  <c r="M66" i="11"/>
  <c r="M79" i="11"/>
  <c r="P65" i="11"/>
  <c r="P74" i="11"/>
  <c r="P67" i="11"/>
  <c r="P66" i="11"/>
  <c r="P114" i="11"/>
  <c r="P72" i="11"/>
  <c r="P69" i="11"/>
  <c r="P117" i="11"/>
  <c r="P73" i="11"/>
  <c r="P116" i="11"/>
  <c r="P109" i="11"/>
  <c r="P79" i="11"/>
  <c r="P108" i="11"/>
  <c r="J65" i="11"/>
  <c r="J72" i="11"/>
  <c r="J109" i="11"/>
  <c r="J66" i="11"/>
  <c r="J116" i="11"/>
  <c r="J108" i="11"/>
  <c r="J79" i="11"/>
  <c r="J74" i="11"/>
  <c r="J67" i="11"/>
  <c r="J117" i="11"/>
  <c r="J114" i="11"/>
  <c r="J73" i="11"/>
  <c r="J69" i="11"/>
  <c r="T65" i="11"/>
  <c r="T114" i="11"/>
  <c r="T73" i="11"/>
  <c r="T116" i="11"/>
  <c r="T108" i="11"/>
  <c r="T79" i="11"/>
  <c r="T72" i="11"/>
  <c r="T67" i="11"/>
  <c r="T74" i="11"/>
  <c r="T109" i="11"/>
  <c r="T69" i="11"/>
  <c r="T66" i="11"/>
  <c r="T117" i="11"/>
  <c r="O65" i="11"/>
  <c r="O117" i="11"/>
  <c r="O116" i="11"/>
  <c r="O109" i="11"/>
  <c r="O67" i="11"/>
  <c r="O114" i="11"/>
  <c r="O69" i="11"/>
  <c r="O66" i="11"/>
  <c r="O108" i="11"/>
  <c r="O79" i="11"/>
  <c r="O73" i="11"/>
  <c r="O72" i="11"/>
  <c r="O74" i="11"/>
  <c r="M62" i="11"/>
  <c r="M57" i="11"/>
  <c r="M63" i="11"/>
  <c r="M61" i="11"/>
  <c r="M58" i="11"/>
  <c r="M64" i="11"/>
  <c r="M59" i="11"/>
  <c r="M60" i="11"/>
  <c r="J62" i="11"/>
  <c r="J60" i="11"/>
  <c r="J63" i="11"/>
  <c r="J61" i="11"/>
  <c r="J57" i="11"/>
  <c r="J59" i="11"/>
  <c r="J64" i="11"/>
  <c r="J58" i="11"/>
  <c r="L57" i="11"/>
  <c r="L58" i="11"/>
  <c r="L64" i="11"/>
  <c r="L61" i="11"/>
  <c r="L59" i="11"/>
  <c r="L62" i="11"/>
  <c r="L60" i="11"/>
  <c r="L63" i="11"/>
  <c r="Q63" i="11"/>
  <c r="Q58" i="11"/>
  <c r="Q64" i="11"/>
  <c r="Q60" i="11"/>
  <c r="Q59" i="11"/>
  <c r="Q62" i="11"/>
  <c r="Q61" i="11"/>
  <c r="Q57" i="11"/>
  <c r="N59" i="11"/>
  <c r="N61" i="11"/>
  <c r="N63" i="11"/>
  <c r="N62" i="11"/>
  <c r="N60" i="11"/>
  <c r="N58" i="11"/>
  <c r="N64" i="11"/>
  <c r="N57" i="11"/>
  <c r="R60" i="11"/>
  <c r="R59" i="11"/>
  <c r="R58" i="11"/>
  <c r="R57" i="11"/>
  <c r="R63" i="11"/>
  <c r="R64" i="11"/>
  <c r="R61" i="11"/>
  <c r="R62" i="11"/>
  <c r="K61" i="11"/>
  <c r="K64" i="11"/>
  <c r="K59" i="11"/>
  <c r="K60" i="11"/>
  <c r="K57" i="11"/>
  <c r="K62" i="11"/>
  <c r="K63" i="11"/>
  <c r="K58" i="11"/>
  <c r="P64" i="11"/>
  <c r="P59" i="11"/>
  <c r="P58" i="11"/>
  <c r="P60" i="11"/>
  <c r="P62" i="11"/>
  <c r="P61" i="11"/>
  <c r="P57" i="11"/>
  <c r="P63" i="11"/>
  <c r="S63" i="11"/>
  <c r="S59" i="11"/>
  <c r="S57" i="11"/>
  <c r="S64" i="11"/>
  <c r="S62" i="11"/>
  <c r="S58" i="11"/>
  <c r="S61" i="11"/>
  <c r="S60" i="11"/>
  <c r="T61" i="11"/>
  <c r="T57" i="11"/>
  <c r="T63" i="11"/>
  <c r="T62" i="11"/>
  <c r="T59" i="11"/>
  <c r="T64" i="11"/>
  <c r="T60" i="11"/>
  <c r="T58" i="11"/>
  <c r="O64" i="11"/>
  <c r="O60" i="11"/>
  <c r="O62" i="11"/>
  <c r="O57" i="11"/>
  <c r="O63" i="11"/>
  <c r="O58" i="11"/>
  <c r="O59" i="11"/>
  <c r="O61" i="11"/>
  <c r="AZ7" i="1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U239" i="11" l="1"/>
  <c r="U181" i="11"/>
  <c r="U159" i="11"/>
  <c r="U98" i="11"/>
  <c r="U97" i="11"/>
  <c r="U160" i="11"/>
  <c r="U131" i="11"/>
  <c r="U105" i="11"/>
  <c r="U103" i="11"/>
  <c r="U118" i="11"/>
  <c r="U104" i="11"/>
  <c r="U164" i="11"/>
  <c r="U158" i="11"/>
  <c r="U112" i="11"/>
  <c r="U36" i="11"/>
  <c r="U155" i="11"/>
  <c r="U56" i="11"/>
  <c r="U144" i="11"/>
  <c r="U129" i="11"/>
  <c r="U39" i="11"/>
  <c r="U128" i="11"/>
  <c r="U124" i="11"/>
  <c r="U174" i="11"/>
  <c r="U38" i="11"/>
  <c r="U172" i="11"/>
  <c r="U173" i="11"/>
  <c r="U130" i="11"/>
  <c r="U169" i="11"/>
  <c r="U185" i="11"/>
  <c r="U178" i="11"/>
  <c r="U187" i="11"/>
  <c r="U188" i="11"/>
  <c r="U197" i="11"/>
  <c r="U198" i="11"/>
  <c r="U195" i="11"/>
  <c r="U196" i="11"/>
  <c r="U193" i="11"/>
  <c r="U194" i="11"/>
  <c r="U191" i="11"/>
  <c r="U192" i="11"/>
  <c r="U142" i="11"/>
  <c r="U184" i="11"/>
  <c r="U34" i="11"/>
  <c r="U37" i="11"/>
  <c r="AZ8" i="11"/>
  <c r="U65" i="11"/>
  <c r="U116" i="11"/>
  <c r="U109" i="11"/>
  <c r="U66" i="11"/>
  <c r="U117" i="11"/>
  <c r="U73" i="11"/>
  <c r="U67" i="11"/>
  <c r="U114" i="11"/>
  <c r="U69" i="11"/>
  <c r="U79" i="11"/>
  <c r="U74" i="11"/>
  <c r="U72" i="11"/>
  <c r="U108" i="11"/>
  <c r="U61" i="11"/>
  <c r="U59" i="11"/>
  <c r="U57" i="11"/>
  <c r="U60" i="11"/>
  <c r="U58" i="11"/>
  <c r="U64" i="11"/>
  <c r="U63" i="11"/>
  <c r="U62"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V239" i="11" l="1"/>
  <c r="V181" i="11"/>
  <c r="V160" i="11"/>
  <c r="V158" i="11"/>
  <c r="V159" i="11"/>
  <c r="V105" i="11"/>
  <c r="V118" i="11"/>
  <c r="V36" i="11"/>
  <c r="V112" i="11"/>
  <c r="V164" i="11"/>
  <c r="V155" i="11"/>
  <c r="V131" i="11"/>
  <c r="V98" i="11"/>
  <c r="V97" i="11"/>
  <c r="V104" i="11"/>
  <c r="V103" i="11"/>
  <c r="V56" i="11"/>
  <c r="V144" i="11"/>
  <c r="V129" i="11"/>
  <c r="V39" i="11"/>
  <c r="V128" i="11"/>
  <c r="V124" i="11"/>
  <c r="V174" i="11"/>
  <c r="V38" i="11"/>
  <c r="V172" i="11"/>
  <c r="V173" i="11"/>
  <c r="V130" i="11"/>
  <c r="V169" i="11"/>
  <c r="V185" i="11"/>
  <c r="V178" i="11"/>
  <c r="V187" i="11"/>
  <c r="V188" i="11"/>
  <c r="V197" i="11"/>
  <c r="V198" i="11"/>
  <c r="V195" i="11"/>
  <c r="V196" i="11"/>
  <c r="V193" i="11"/>
  <c r="V194" i="11"/>
  <c r="V191" i="11"/>
  <c r="V192" i="11"/>
  <c r="V142" i="11"/>
  <c r="V184" i="11"/>
  <c r="V34" i="11"/>
  <c r="V37" i="11"/>
  <c r="AZ9" i="11"/>
  <c r="V65" i="11"/>
  <c r="V69" i="11"/>
  <c r="V116" i="11"/>
  <c r="V114" i="11"/>
  <c r="V108" i="11"/>
  <c r="V67" i="11"/>
  <c r="V79" i="11"/>
  <c r="V74" i="11"/>
  <c r="V72" i="11"/>
  <c r="V66" i="11"/>
  <c r="V117" i="11"/>
  <c r="V109" i="11"/>
  <c r="V73" i="11"/>
  <c r="V63" i="11"/>
  <c r="V60" i="11"/>
  <c r="V61" i="11"/>
  <c r="V58" i="11"/>
  <c r="V64" i="11"/>
  <c r="V62" i="11"/>
  <c r="V57" i="11"/>
  <c r="V59"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W239" i="11" l="1"/>
  <c r="W181" i="11"/>
  <c r="W36" i="11"/>
  <c r="W158" i="11"/>
  <c r="W164" i="11"/>
  <c r="W105" i="11"/>
  <c r="W104" i="11"/>
  <c r="W98" i="11"/>
  <c r="W97" i="11"/>
  <c r="W103" i="11"/>
  <c r="W159" i="11"/>
  <c r="W160" i="11"/>
  <c r="W112" i="11"/>
  <c r="W155" i="11"/>
  <c r="W131" i="11"/>
  <c r="W118" i="11"/>
  <c r="W56" i="11"/>
  <c r="W144" i="11"/>
  <c r="W129" i="11"/>
  <c r="W39" i="11"/>
  <c r="W128" i="11"/>
  <c r="W124" i="11"/>
  <c r="W174" i="11"/>
  <c r="W38" i="11"/>
  <c r="W172" i="11"/>
  <c r="W173" i="11"/>
  <c r="W130" i="11"/>
  <c r="W169" i="11"/>
  <c r="W185" i="11"/>
  <c r="W178" i="11"/>
  <c r="W187" i="11"/>
  <c r="W188" i="11"/>
  <c r="W197" i="11"/>
  <c r="W198" i="11"/>
  <c r="W195" i="11"/>
  <c r="W196" i="11"/>
  <c r="W193" i="11"/>
  <c r="W194" i="11"/>
  <c r="W191" i="11"/>
  <c r="W192" i="11"/>
  <c r="W142" i="11"/>
  <c r="W184" i="11"/>
  <c r="W34" i="11"/>
  <c r="W37" i="11"/>
  <c r="AZ10" i="11"/>
  <c r="W65" i="11"/>
  <c r="W74" i="11"/>
  <c r="W116" i="11"/>
  <c r="W108" i="11"/>
  <c r="W79" i="11"/>
  <c r="W73" i="11"/>
  <c r="W72" i="11"/>
  <c r="W67" i="11"/>
  <c r="W69" i="11"/>
  <c r="W117" i="11"/>
  <c r="W114" i="11"/>
  <c r="W109" i="11"/>
  <c r="W66" i="11"/>
  <c r="W58" i="11"/>
  <c r="W57" i="11"/>
  <c r="W64" i="11"/>
  <c r="W60" i="11"/>
  <c r="W59" i="11"/>
  <c r="W61" i="11"/>
  <c r="W63" i="11"/>
  <c r="W62"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X239" i="11" l="1"/>
  <c r="X181" i="11"/>
  <c r="X103" i="11"/>
  <c r="X155" i="11"/>
  <c r="X104" i="11"/>
  <c r="X159" i="11"/>
  <c r="X158" i="11"/>
  <c r="X131" i="11"/>
  <c r="X36" i="11"/>
  <c r="X118" i="11"/>
  <c r="X97" i="11"/>
  <c r="X98" i="11"/>
  <c r="X160" i="11"/>
  <c r="X105" i="11"/>
  <c r="X164" i="11"/>
  <c r="X112" i="11"/>
  <c r="X56" i="11"/>
  <c r="X144" i="11"/>
  <c r="X129" i="11"/>
  <c r="X39" i="11"/>
  <c r="X128" i="11"/>
  <c r="X124" i="11"/>
  <c r="X174" i="11"/>
  <c r="X38" i="11"/>
  <c r="X172" i="11"/>
  <c r="X173" i="11"/>
  <c r="X130" i="11"/>
  <c r="X169" i="11"/>
  <c r="X185" i="11"/>
  <c r="X178" i="11"/>
  <c r="X187" i="11"/>
  <c r="X188" i="11"/>
  <c r="X197" i="11"/>
  <c r="X198" i="11"/>
  <c r="X195" i="11"/>
  <c r="X196" i="11"/>
  <c r="X193" i="11"/>
  <c r="X194" i="11"/>
  <c r="X191" i="11"/>
  <c r="X192" i="11"/>
  <c r="X142" i="11"/>
  <c r="X184" i="11"/>
  <c r="X34" i="11"/>
  <c r="X37" i="11"/>
  <c r="AZ11" i="11"/>
  <c r="AY10" i="11"/>
  <c r="X65" i="11"/>
  <c r="X69" i="11"/>
  <c r="X109" i="11"/>
  <c r="X73" i="11"/>
  <c r="X117" i="11"/>
  <c r="X116" i="11"/>
  <c r="X108" i="11"/>
  <c r="X114" i="11"/>
  <c r="X79" i="11"/>
  <c r="X74" i="11"/>
  <c r="X72" i="11"/>
  <c r="X67" i="11"/>
  <c r="X66" i="11"/>
  <c r="X63" i="11"/>
  <c r="X61" i="11"/>
  <c r="X57" i="11"/>
  <c r="X62" i="11"/>
  <c r="X64" i="11"/>
  <c r="X60" i="11"/>
  <c r="X58" i="11"/>
  <c r="X59"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Y239" i="11" l="1"/>
  <c r="Y181" i="11"/>
  <c r="Y98" i="11"/>
  <c r="Y131" i="11"/>
  <c r="Y103" i="11"/>
  <c r="Y97" i="11"/>
  <c r="Y164" i="11"/>
  <c r="Y159" i="11"/>
  <c r="Y105" i="11"/>
  <c r="Y158" i="11"/>
  <c r="Y155" i="11"/>
  <c r="Y112" i="11"/>
  <c r="Y36" i="11"/>
  <c r="Y160" i="11"/>
  <c r="Y118" i="11"/>
  <c r="Y104" i="11"/>
  <c r="Y56" i="11"/>
  <c r="Y144" i="11"/>
  <c r="Y129" i="11"/>
  <c r="Y39" i="11"/>
  <c r="Y128" i="11"/>
  <c r="Y124" i="11"/>
  <c r="Y174" i="11"/>
  <c r="Y38" i="11"/>
  <c r="Y172" i="11"/>
  <c r="Y173" i="11"/>
  <c r="Y130" i="11"/>
  <c r="Y169" i="11"/>
  <c r="Y185" i="11"/>
  <c r="Y178" i="11"/>
  <c r="Y187" i="11"/>
  <c r="Y188" i="11"/>
  <c r="Y197" i="11"/>
  <c r="Y198" i="11"/>
  <c r="Y195" i="11"/>
  <c r="Y196" i="11"/>
  <c r="Y193" i="11"/>
  <c r="Y194" i="11"/>
  <c r="Y191" i="11"/>
  <c r="Y192" i="11"/>
  <c r="Y142" i="11"/>
  <c r="Y184" i="11"/>
  <c r="Y34" i="11"/>
  <c r="Y37" i="11"/>
  <c r="AZ12" i="11"/>
  <c r="AZ13" i="11" s="1"/>
  <c r="AY11" i="11"/>
  <c r="Y65" i="11"/>
  <c r="Y108" i="11"/>
  <c r="Y72" i="11"/>
  <c r="Y67" i="11"/>
  <c r="Y66" i="11"/>
  <c r="Y114" i="11"/>
  <c r="Y74" i="11"/>
  <c r="Y79" i="11"/>
  <c r="Y69" i="11"/>
  <c r="Y117" i="11"/>
  <c r="Y109" i="11"/>
  <c r="Y73" i="11"/>
  <c r="Y116" i="11"/>
  <c r="Y60" i="11"/>
  <c r="Y62" i="11"/>
  <c r="Y64" i="11"/>
  <c r="Y59" i="11"/>
  <c r="Y58" i="11"/>
  <c r="Y63" i="11"/>
  <c r="Y57" i="11"/>
  <c r="Y61"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Z14" i="11" l="1"/>
  <c r="AZ15" i="11" s="1"/>
  <c r="Z239" i="11"/>
  <c r="Z181" i="11"/>
  <c r="Z97" i="11"/>
  <c r="Z159" i="11"/>
  <c r="Z112" i="11"/>
  <c r="Z155" i="11"/>
  <c r="Z164" i="11"/>
  <c r="Z160" i="11"/>
  <c r="Z105" i="11"/>
  <c r="Z103" i="11"/>
  <c r="Z104" i="11"/>
  <c r="Z36" i="11"/>
  <c r="Z118" i="11"/>
  <c r="Z98" i="11"/>
  <c r="Z158" i="11"/>
  <c r="Z131" i="11"/>
  <c r="Z56" i="11"/>
  <c r="Z144" i="11"/>
  <c r="Z129" i="11"/>
  <c r="Z39" i="11"/>
  <c r="Z128" i="11"/>
  <c r="Z124" i="11"/>
  <c r="Z174" i="11"/>
  <c r="Z38" i="11"/>
  <c r="Z172" i="11"/>
  <c r="Z173" i="11"/>
  <c r="Z130" i="11"/>
  <c r="Z169" i="11"/>
  <c r="Z185" i="11"/>
  <c r="Z178" i="11"/>
  <c r="Z187" i="11"/>
  <c r="Z188" i="11"/>
  <c r="Z197" i="11"/>
  <c r="Z198" i="11"/>
  <c r="Z195" i="11"/>
  <c r="Z196" i="11"/>
  <c r="Z193" i="11"/>
  <c r="Z194" i="11"/>
  <c r="Z191" i="11"/>
  <c r="Z192" i="11"/>
  <c r="Z142" i="11"/>
  <c r="Z184" i="11"/>
  <c r="Z34" i="11"/>
  <c r="Z37" i="11"/>
  <c r="AY12" i="11"/>
  <c r="Z65" i="11"/>
  <c r="Z116" i="11"/>
  <c r="Z114" i="11"/>
  <c r="Z108" i="11"/>
  <c r="Z66" i="11"/>
  <c r="Z79" i="11"/>
  <c r="Z117" i="11"/>
  <c r="Z73" i="11"/>
  <c r="Z69" i="11"/>
  <c r="Z67" i="11"/>
  <c r="Z109" i="11"/>
  <c r="Z72" i="11"/>
  <c r="Z74" i="11"/>
  <c r="Z62" i="11"/>
  <c r="Z63" i="11"/>
  <c r="Z61" i="11"/>
  <c r="Z57" i="11"/>
  <c r="Z64" i="11"/>
  <c r="Z59" i="11"/>
  <c r="Z58" i="11"/>
  <c r="Z60"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A239" i="11" l="1"/>
  <c r="AA181" i="11"/>
  <c r="AA164" i="11"/>
  <c r="AA118" i="11"/>
  <c r="AA105" i="11"/>
  <c r="AA97" i="11"/>
  <c r="AA112" i="11"/>
  <c r="AA160" i="11"/>
  <c r="AA104" i="11"/>
  <c r="AA103" i="11"/>
  <c r="AA131" i="11"/>
  <c r="AA98" i="11"/>
  <c r="AA36" i="11"/>
  <c r="AA159" i="11"/>
  <c r="AA158" i="11"/>
  <c r="AA155" i="11"/>
  <c r="AA56" i="11"/>
  <c r="AA144" i="11"/>
  <c r="AA129" i="11"/>
  <c r="AA39" i="11"/>
  <c r="AA128" i="11"/>
  <c r="AA124" i="11"/>
  <c r="AA174" i="11"/>
  <c r="AA38" i="11"/>
  <c r="AA172" i="11"/>
  <c r="AA173" i="11"/>
  <c r="AA130" i="11"/>
  <c r="AA169" i="11"/>
  <c r="AA185" i="11"/>
  <c r="AA178" i="11"/>
  <c r="AA187" i="11"/>
  <c r="AA188" i="11"/>
  <c r="AA197" i="11"/>
  <c r="AA198" i="11"/>
  <c r="AA195" i="11"/>
  <c r="AA196" i="11"/>
  <c r="AA193" i="11"/>
  <c r="AA194" i="11"/>
  <c r="AA191" i="11"/>
  <c r="AA192" i="11"/>
  <c r="AA142" i="11"/>
  <c r="AA184" i="11"/>
  <c r="AA34" i="11"/>
  <c r="AA37" i="11"/>
  <c r="AY13" i="11"/>
  <c r="AA65" i="11"/>
  <c r="AA73" i="11"/>
  <c r="AA72" i="11"/>
  <c r="AA114" i="11"/>
  <c r="AA66" i="11"/>
  <c r="AA116" i="11"/>
  <c r="AA69" i="11"/>
  <c r="AA117" i="11"/>
  <c r="AA109" i="11"/>
  <c r="AA108" i="11"/>
  <c r="AA79" i="11"/>
  <c r="AA74" i="11"/>
  <c r="AA67" i="11"/>
  <c r="AA60" i="11"/>
  <c r="AA57" i="11"/>
  <c r="AA62" i="11"/>
  <c r="AA61" i="11"/>
  <c r="AA63" i="11"/>
  <c r="AA64" i="11"/>
  <c r="AA59" i="11"/>
  <c r="AA58"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AY14" i="11" l="1"/>
  <c r="AY15" i="11" s="1"/>
  <c r="AB239" i="11"/>
  <c r="AM239" i="11" s="1"/>
  <c r="AB181" i="11"/>
  <c r="AS181" i="11" s="1"/>
  <c r="AB158" i="11"/>
  <c r="AQ158" i="11" s="1"/>
  <c r="AB105" i="11"/>
  <c r="AR105" i="11" s="1"/>
  <c r="AB159" i="11"/>
  <c r="AB112" i="11"/>
  <c r="AR112" i="11" s="1"/>
  <c r="AB104" i="11"/>
  <c r="AQ104" i="11" s="1"/>
  <c r="AB164" i="11"/>
  <c r="AS164" i="11" s="1"/>
  <c r="AB103" i="11"/>
  <c r="AS103" i="11" s="1"/>
  <c r="AB36" i="11"/>
  <c r="AB131" i="11"/>
  <c r="AR131" i="11" s="1"/>
  <c r="AB155" i="11"/>
  <c r="AT155" i="11" s="1"/>
  <c r="AB118" i="11"/>
  <c r="AT118" i="11" s="1"/>
  <c r="AB98" i="11"/>
  <c r="AO98" i="11" s="1"/>
  <c r="AB97" i="11"/>
  <c r="AR97" i="11" s="1"/>
  <c r="AB160" i="11"/>
  <c r="AS160" i="11" s="1"/>
  <c r="AB56" i="11"/>
  <c r="AM56" i="11" s="1"/>
  <c r="AB144" i="11"/>
  <c r="AQ144" i="11" s="1"/>
  <c r="AB129" i="11"/>
  <c r="AH129" i="11" s="1"/>
  <c r="AB39" i="11"/>
  <c r="AT39" i="11" s="1"/>
  <c r="AB128" i="11"/>
  <c r="AR128" i="11" s="1"/>
  <c r="AB124" i="11"/>
  <c r="AT124" i="11" s="1"/>
  <c r="AB174" i="11"/>
  <c r="AR174" i="11" s="1"/>
  <c r="AB38" i="11"/>
  <c r="AS38" i="11" s="1"/>
  <c r="AB172" i="11"/>
  <c r="AQ172" i="11" s="1"/>
  <c r="AB173" i="11"/>
  <c r="AB130" i="11"/>
  <c r="AS130" i="11" s="1"/>
  <c r="AB169" i="11"/>
  <c r="AB185" i="11"/>
  <c r="AR185" i="11" s="1"/>
  <c r="AB178" i="11"/>
  <c r="AS178" i="11" s="1"/>
  <c r="AB187" i="11"/>
  <c r="AL187" i="11" s="1"/>
  <c r="AB188" i="11"/>
  <c r="AT188" i="11" s="1"/>
  <c r="AB197" i="11"/>
  <c r="AM197" i="11" s="1"/>
  <c r="AB198" i="11"/>
  <c r="AT198" i="11" s="1"/>
  <c r="AB195" i="11"/>
  <c r="AC195" i="11" s="1"/>
  <c r="AB196" i="11"/>
  <c r="AR196" i="11" s="1"/>
  <c r="AB193" i="11"/>
  <c r="AQ193" i="11" s="1"/>
  <c r="AB194" i="11"/>
  <c r="AQ194" i="11" s="1"/>
  <c r="AB191" i="11"/>
  <c r="AG191" i="11" s="1"/>
  <c r="AB192" i="11"/>
  <c r="AR192" i="11" s="1"/>
  <c r="AB142" i="11"/>
  <c r="AE142" i="11" s="1"/>
  <c r="AB184" i="11"/>
  <c r="AR184" i="11" s="1"/>
  <c r="AB34" i="11"/>
  <c r="AH34" i="11" s="1"/>
  <c r="AB37" i="11"/>
  <c r="AR37" i="11" s="1"/>
  <c r="BA11" i="11"/>
  <c r="BA5" i="11"/>
  <c r="BA3" i="11"/>
  <c r="BA4" i="11"/>
  <c r="BA7" i="11"/>
  <c r="BA8" i="11" s="1"/>
  <c r="BA6" i="11"/>
  <c r="AB65" i="11"/>
  <c r="AC65" i="11" s="1"/>
  <c r="AB116" i="11"/>
  <c r="AT116" i="11" s="1"/>
  <c r="AB79" i="11"/>
  <c r="AO79" i="11" s="1"/>
  <c r="AB117" i="11"/>
  <c r="AR117" i="11" s="1"/>
  <c r="AB67" i="11"/>
  <c r="AS67" i="11" s="1"/>
  <c r="AB72" i="11"/>
  <c r="AS72" i="11" s="1"/>
  <c r="AB109" i="11"/>
  <c r="AP109" i="11" s="1"/>
  <c r="AB74" i="11"/>
  <c r="AQ74" i="11" s="1"/>
  <c r="AB73" i="11"/>
  <c r="AR73" i="11" s="1"/>
  <c r="AB66" i="11"/>
  <c r="AB114" i="11"/>
  <c r="AB108" i="11"/>
  <c r="AS108" i="11" s="1"/>
  <c r="AB69" i="11"/>
  <c r="AR69" i="11" s="1"/>
  <c r="AB64" i="11"/>
  <c r="AT64" i="11" s="1"/>
  <c r="AB62" i="11"/>
  <c r="AO62" i="11" s="1"/>
  <c r="AB60" i="11"/>
  <c r="AT60" i="11" s="1"/>
  <c r="AB59" i="11"/>
  <c r="AS59" i="11" s="1"/>
  <c r="AB63" i="11"/>
  <c r="AT63" i="11" s="1"/>
  <c r="AB61" i="11"/>
  <c r="AT61" i="11" s="1"/>
  <c r="AB58" i="11"/>
  <c r="AB57" i="11"/>
  <c r="AQ57" i="11" s="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BA9" i="11" l="1"/>
  <c r="BA10" i="11" s="1"/>
  <c r="AR239" i="11"/>
  <c r="AQ239" i="11"/>
  <c r="AG239" i="11"/>
  <c r="AF239" i="11"/>
  <c r="AL239" i="11"/>
  <c r="AC239" i="11"/>
  <c r="AS239" i="11"/>
  <c r="AE239" i="11"/>
  <c r="AO239" i="11"/>
  <c r="AK239" i="11"/>
  <c r="AP239" i="11"/>
  <c r="AD239" i="11"/>
  <c r="AN239" i="11"/>
  <c r="AU239" i="11"/>
  <c r="AJ239" i="11"/>
  <c r="AR181" i="11"/>
  <c r="AH239" i="11"/>
  <c r="AT181" i="11"/>
  <c r="AI239" i="11"/>
  <c r="AU181" i="11"/>
  <c r="AM181" i="11"/>
  <c r="AC181" i="11"/>
  <c r="AF181" i="11"/>
  <c r="AD181" i="11"/>
  <c r="AG181" i="11"/>
  <c r="AJ181" i="11"/>
  <c r="AK181" i="11"/>
  <c r="AE181" i="11"/>
  <c r="AN181" i="11"/>
  <c r="AH181" i="11"/>
  <c r="AI181" i="11"/>
  <c r="AL181" i="11"/>
  <c r="AO181" i="11"/>
  <c r="AP181" i="11"/>
  <c r="AT239" i="11"/>
  <c r="AQ181" i="11"/>
  <c r="AP131" i="11"/>
  <c r="AT131" i="11"/>
  <c r="AU36" i="11"/>
  <c r="AJ36" i="11"/>
  <c r="AI36" i="11"/>
  <c r="AM36" i="11"/>
  <c r="AF36" i="11"/>
  <c r="AL36" i="11"/>
  <c r="AE36" i="11"/>
  <c r="AD36" i="11"/>
  <c r="AK36" i="11"/>
  <c r="AH36" i="11"/>
  <c r="AN36" i="11"/>
  <c r="AC36" i="11"/>
  <c r="AG36" i="11"/>
  <c r="AP36" i="11"/>
  <c r="AS36" i="11"/>
  <c r="AO36" i="11"/>
  <c r="AQ98" i="11"/>
  <c r="AT158" i="11"/>
  <c r="AP98" i="11"/>
  <c r="AU103" i="11"/>
  <c r="AM103" i="11"/>
  <c r="AL103" i="11"/>
  <c r="AJ103" i="11"/>
  <c r="AI103" i="11"/>
  <c r="AK103" i="11"/>
  <c r="AF103" i="11"/>
  <c r="AE103" i="11"/>
  <c r="AD103" i="11"/>
  <c r="AG103" i="11"/>
  <c r="AC103" i="11"/>
  <c r="AH103" i="11"/>
  <c r="AN103" i="11"/>
  <c r="AO103" i="11"/>
  <c r="AR103" i="11"/>
  <c r="AT98" i="11"/>
  <c r="AS105" i="11"/>
  <c r="AT97" i="11"/>
  <c r="AT103" i="11"/>
  <c r="AU164" i="11"/>
  <c r="AL164" i="11"/>
  <c r="AC164" i="11"/>
  <c r="AH164" i="11"/>
  <c r="AF164" i="11"/>
  <c r="AD164" i="11"/>
  <c r="AK164" i="11"/>
  <c r="AE164" i="11"/>
  <c r="AI164" i="11"/>
  <c r="AJ164" i="11"/>
  <c r="AM164" i="11"/>
  <c r="AN164" i="11"/>
  <c r="AG164" i="11"/>
  <c r="AP103" i="11"/>
  <c r="AS97" i="11"/>
  <c r="AU104" i="11"/>
  <c r="AF104" i="11"/>
  <c r="AE104" i="11"/>
  <c r="AG104" i="11"/>
  <c r="AK104" i="11"/>
  <c r="AD104" i="11"/>
  <c r="AJ104" i="11"/>
  <c r="AL104" i="11"/>
  <c r="AC104" i="11"/>
  <c r="AI104" i="11"/>
  <c r="AN104" i="11"/>
  <c r="AH104" i="11"/>
  <c r="AM104" i="11"/>
  <c r="AP164" i="11"/>
  <c r="AQ155" i="11"/>
  <c r="AS158" i="11"/>
  <c r="AO97" i="11"/>
  <c r="AU112" i="11"/>
  <c r="AE112" i="11"/>
  <c r="AC112" i="11"/>
  <c r="AD112" i="11"/>
  <c r="AH112" i="11"/>
  <c r="AF112" i="11"/>
  <c r="AJ112" i="11"/>
  <c r="AN112" i="11"/>
  <c r="AK112" i="11"/>
  <c r="AI112" i="11"/>
  <c r="AG112" i="11"/>
  <c r="AL112" i="11"/>
  <c r="AM112" i="11"/>
  <c r="AS112" i="11"/>
  <c r="AP112" i="11"/>
  <c r="AO112" i="11"/>
  <c r="AT36" i="11"/>
  <c r="AR155" i="11"/>
  <c r="AT112" i="11"/>
  <c r="AS155" i="11"/>
  <c r="AQ36" i="11"/>
  <c r="AU159" i="11"/>
  <c r="AI159" i="11"/>
  <c r="AH159" i="11"/>
  <c r="AE159" i="11"/>
  <c r="AM159" i="11"/>
  <c r="AG159" i="11"/>
  <c r="AC159" i="11"/>
  <c r="AD159" i="11"/>
  <c r="AL159" i="11"/>
  <c r="AJ159" i="11"/>
  <c r="AK159" i="11"/>
  <c r="AN159" i="11"/>
  <c r="AF159" i="11"/>
  <c r="AQ159" i="11"/>
  <c r="AS159" i="11"/>
  <c r="AP159" i="11"/>
  <c r="AO159" i="11"/>
  <c r="AU160" i="11"/>
  <c r="AD160" i="11"/>
  <c r="AI160" i="11"/>
  <c r="AE160" i="11"/>
  <c r="AM160" i="11"/>
  <c r="AG160" i="11"/>
  <c r="AH160" i="11"/>
  <c r="AF160" i="11"/>
  <c r="AJ160" i="11"/>
  <c r="AK160" i="11"/>
  <c r="AC160" i="11"/>
  <c r="AL160" i="11"/>
  <c r="AN160" i="11"/>
  <c r="AO160" i="11"/>
  <c r="AU105" i="11"/>
  <c r="AG105" i="11"/>
  <c r="AC105" i="11"/>
  <c r="AJ105" i="11"/>
  <c r="AL105" i="11"/>
  <c r="AI105" i="11"/>
  <c r="AK105" i="11"/>
  <c r="AM105" i="11"/>
  <c r="AE105" i="11"/>
  <c r="AD105" i="11"/>
  <c r="AF105" i="11"/>
  <c r="AO105" i="11"/>
  <c r="AH105" i="11"/>
  <c r="AP105" i="11"/>
  <c r="AQ103" i="11"/>
  <c r="AS104" i="11"/>
  <c r="AQ112" i="11"/>
  <c r="AU97" i="11"/>
  <c r="AF97" i="11"/>
  <c r="AE97" i="11"/>
  <c r="AK97" i="11"/>
  <c r="AC97" i="11"/>
  <c r="AI97" i="11"/>
  <c r="AN97" i="11"/>
  <c r="AD97" i="11"/>
  <c r="AJ97" i="11"/>
  <c r="AL97" i="11"/>
  <c r="AG97" i="11"/>
  <c r="AH97" i="11"/>
  <c r="AM97" i="11"/>
  <c r="AU158" i="11"/>
  <c r="AF158" i="11"/>
  <c r="AD158" i="11"/>
  <c r="AC158" i="11"/>
  <c r="AM158" i="11"/>
  <c r="AK158" i="11"/>
  <c r="AE158" i="11"/>
  <c r="AI158" i="11"/>
  <c r="AH158" i="11"/>
  <c r="AL158" i="11"/>
  <c r="AN158" i="11"/>
  <c r="AG158" i="11"/>
  <c r="AJ158" i="11"/>
  <c r="AP158" i="11"/>
  <c r="AR164" i="11"/>
  <c r="AQ105" i="11"/>
  <c r="AQ160" i="11"/>
  <c r="AP160" i="11"/>
  <c r="AU98" i="11"/>
  <c r="AJ98" i="11"/>
  <c r="AC98" i="11"/>
  <c r="AL98" i="11"/>
  <c r="AN98" i="11"/>
  <c r="AH98" i="11"/>
  <c r="AI98" i="11"/>
  <c r="AK98" i="11"/>
  <c r="AD98" i="11"/>
  <c r="AG98" i="11"/>
  <c r="AE98" i="11"/>
  <c r="AF98" i="11"/>
  <c r="AM98" i="11"/>
  <c r="AQ97" i="11"/>
  <c r="AT159" i="11"/>
  <c r="AN105" i="11"/>
  <c r="AT160" i="11"/>
  <c r="AU118" i="11"/>
  <c r="AJ118" i="11"/>
  <c r="AK118" i="11"/>
  <c r="AH118" i="11"/>
  <c r="AD118" i="11"/>
  <c r="AL118" i="11"/>
  <c r="AG118" i="11"/>
  <c r="AC118" i="11"/>
  <c r="AF118" i="11"/>
  <c r="AM118" i="11"/>
  <c r="AI118" i="11"/>
  <c r="AO118" i="11"/>
  <c r="AE118" i="11"/>
  <c r="AN118" i="11"/>
  <c r="AQ118" i="11"/>
  <c r="AS118" i="11"/>
  <c r="AP118" i="11"/>
  <c r="AR118" i="11"/>
  <c r="AR104" i="11"/>
  <c r="AR160" i="11"/>
  <c r="AT105" i="11"/>
  <c r="AO158" i="11"/>
  <c r="AS98" i="11"/>
  <c r="AU155" i="11"/>
  <c r="AC155" i="11"/>
  <c r="AI155" i="11"/>
  <c r="AG155" i="11"/>
  <c r="AH155" i="11"/>
  <c r="AF155" i="11"/>
  <c r="AK155" i="11"/>
  <c r="AE155" i="11"/>
  <c r="AJ155" i="11"/>
  <c r="AM155" i="11"/>
  <c r="AL155" i="11"/>
  <c r="AD155" i="11"/>
  <c r="AO155" i="11"/>
  <c r="AN155" i="11"/>
  <c r="AP155" i="11"/>
  <c r="AQ164" i="11"/>
  <c r="AP97" i="11"/>
  <c r="AP104" i="11"/>
  <c r="AO104" i="11"/>
  <c r="AR36" i="11"/>
  <c r="AR98" i="11"/>
  <c r="AU131" i="11"/>
  <c r="AJ131" i="11"/>
  <c r="AL131" i="11"/>
  <c r="AM131" i="11"/>
  <c r="AH131" i="11"/>
  <c r="AE131" i="11"/>
  <c r="AF131" i="11"/>
  <c r="AK131" i="11"/>
  <c r="AC131" i="11"/>
  <c r="AG131" i="11"/>
  <c r="AI131" i="11"/>
  <c r="AD131" i="11"/>
  <c r="AS131" i="11"/>
  <c r="AN131" i="11"/>
  <c r="AO131" i="11"/>
  <c r="AQ131" i="11"/>
  <c r="AO164" i="11"/>
  <c r="AT164" i="11"/>
  <c r="AR158" i="11"/>
  <c r="AT104" i="11"/>
  <c r="AR159" i="11"/>
  <c r="AR56" i="11"/>
  <c r="AQ56" i="11"/>
  <c r="AH56" i="11"/>
  <c r="AG56" i="11"/>
  <c r="AL56" i="11"/>
  <c r="AE56" i="11"/>
  <c r="AS56" i="11"/>
  <c r="AK56" i="11"/>
  <c r="AP56" i="11"/>
  <c r="AJ56" i="11"/>
  <c r="AO56" i="11"/>
  <c r="AC56" i="11"/>
  <c r="AD56" i="11"/>
  <c r="AU56" i="11"/>
  <c r="AN56" i="11"/>
  <c r="AU144" i="11"/>
  <c r="AM144" i="11"/>
  <c r="AJ144" i="11"/>
  <c r="AK144" i="11"/>
  <c r="AI144" i="11"/>
  <c r="AE144" i="11"/>
  <c r="AH144" i="11"/>
  <c r="AG144" i="11"/>
  <c r="AL144" i="11"/>
  <c r="AD144" i="11"/>
  <c r="AC144" i="11"/>
  <c r="AF144" i="11"/>
  <c r="AN144" i="11"/>
  <c r="AO144" i="11"/>
  <c r="AP144" i="11"/>
  <c r="AI56" i="11"/>
  <c r="AT144" i="11"/>
  <c r="AF56" i="11"/>
  <c r="AR144" i="11"/>
  <c r="AT56" i="11"/>
  <c r="AS144" i="11"/>
  <c r="AT129" i="11"/>
  <c r="AR129" i="11"/>
  <c r="AG129" i="11"/>
  <c r="AD129" i="11"/>
  <c r="AE129" i="11"/>
  <c r="AQ129" i="11"/>
  <c r="AK129" i="11"/>
  <c r="AS129" i="11"/>
  <c r="AJ129" i="11"/>
  <c r="AP129" i="11"/>
  <c r="AL129" i="11"/>
  <c r="AN129" i="11"/>
  <c r="AC129" i="11"/>
  <c r="AO129" i="11"/>
  <c r="AU129" i="11"/>
  <c r="AM129" i="11"/>
  <c r="AI129" i="11"/>
  <c r="AU39" i="11"/>
  <c r="AF39" i="11"/>
  <c r="AN39" i="11"/>
  <c r="AJ39" i="11"/>
  <c r="AH39" i="11"/>
  <c r="AM39" i="11"/>
  <c r="AK39" i="11"/>
  <c r="AG39" i="11"/>
  <c r="AC39" i="11"/>
  <c r="AE39" i="11"/>
  <c r="AD39" i="11"/>
  <c r="AI39" i="11"/>
  <c r="AL39" i="11"/>
  <c r="AQ39" i="11"/>
  <c r="AO39" i="11"/>
  <c r="AP39" i="11"/>
  <c r="AF129" i="11"/>
  <c r="AR39" i="11"/>
  <c r="AS39" i="11"/>
  <c r="AQ130" i="11"/>
  <c r="AD130" i="11"/>
  <c r="AE130" i="11"/>
  <c r="AK130" i="11"/>
  <c r="AH130" i="11"/>
  <c r="AG130" i="11"/>
  <c r="AL130" i="11"/>
  <c r="AC130" i="11"/>
  <c r="AP130" i="11"/>
  <c r="AM130" i="11"/>
  <c r="AO130" i="11"/>
  <c r="AJ130" i="11"/>
  <c r="AN130" i="11"/>
  <c r="AR130" i="11"/>
  <c r="AF130" i="11"/>
  <c r="AT130" i="11"/>
  <c r="AI130" i="11"/>
  <c r="AT128" i="11"/>
  <c r="AO128" i="11"/>
  <c r="AN128" i="11"/>
  <c r="AD128" i="11"/>
  <c r="AL128" i="11"/>
  <c r="AH128" i="11"/>
  <c r="AK128" i="11"/>
  <c r="AU128" i="11"/>
  <c r="AP128" i="11"/>
  <c r="AC128" i="11"/>
  <c r="AG128" i="11"/>
  <c r="AQ128" i="11"/>
  <c r="AE128" i="11"/>
  <c r="AS128" i="11"/>
  <c r="AF128" i="11"/>
  <c r="AR124" i="11"/>
  <c r="AM128" i="11"/>
  <c r="AU124" i="11"/>
  <c r="AK124" i="11"/>
  <c r="AC124" i="11"/>
  <c r="AG124" i="11"/>
  <c r="AF124" i="11"/>
  <c r="AI124" i="11"/>
  <c r="AL124" i="11"/>
  <c r="AD124" i="11"/>
  <c r="AE124" i="11"/>
  <c r="AH124" i="11"/>
  <c r="AM124" i="11"/>
  <c r="AJ124" i="11"/>
  <c r="AO124" i="11"/>
  <c r="AN124" i="11"/>
  <c r="AP124" i="11"/>
  <c r="AI128" i="11"/>
  <c r="AS124" i="11"/>
  <c r="AJ128" i="11"/>
  <c r="AQ124" i="11"/>
  <c r="AT174" i="11"/>
  <c r="AL174" i="11"/>
  <c r="AK174" i="11"/>
  <c r="AM174" i="11"/>
  <c r="AP174" i="11"/>
  <c r="AD174" i="11"/>
  <c r="AO174" i="11"/>
  <c r="AG174" i="11"/>
  <c r="AN174" i="11"/>
  <c r="AU174" i="11"/>
  <c r="AH174" i="11"/>
  <c r="AS174" i="11"/>
  <c r="AF174" i="11"/>
  <c r="AQ174" i="11"/>
  <c r="AI174" i="11"/>
  <c r="AR38" i="11"/>
  <c r="AJ174" i="11"/>
  <c r="AT38" i="11"/>
  <c r="AE174" i="11"/>
  <c r="AU38" i="11"/>
  <c r="AF38" i="11"/>
  <c r="AK38" i="11"/>
  <c r="AE38" i="11"/>
  <c r="AC38" i="11"/>
  <c r="AL38" i="11"/>
  <c r="AN38" i="11"/>
  <c r="AI38" i="11"/>
  <c r="AD38" i="11"/>
  <c r="AH38" i="11"/>
  <c r="AJ38" i="11"/>
  <c r="AM38" i="11"/>
  <c r="AG38" i="11"/>
  <c r="AP38" i="11"/>
  <c r="AO38" i="11"/>
  <c r="AC174" i="11"/>
  <c r="AQ38" i="11"/>
  <c r="AU130" i="11"/>
  <c r="AS172" i="11"/>
  <c r="AT172" i="11"/>
  <c r="AI172" i="11"/>
  <c r="AC172" i="11"/>
  <c r="AK172" i="11"/>
  <c r="AL172" i="11"/>
  <c r="AR172" i="11"/>
  <c r="AJ172" i="11"/>
  <c r="AP172" i="11"/>
  <c r="AG172" i="11"/>
  <c r="AO172" i="11"/>
  <c r="AD172" i="11"/>
  <c r="AN172" i="11"/>
  <c r="AU172" i="11"/>
  <c r="AE172" i="11"/>
  <c r="AU173" i="11"/>
  <c r="AI173" i="11"/>
  <c r="AK173" i="11"/>
  <c r="AE173" i="11"/>
  <c r="AH173" i="11"/>
  <c r="AF173" i="11"/>
  <c r="AC173" i="11"/>
  <c r="AM173" i="11"/>
  <c r="AJ173" i="11"/>
  <c r="AG173" i="11"/>
  <c r="AL173" i="11"/>
  <c r="AD173" i="11"/>
  <c r="AN173" i="11"/>
  <c r="AP173" i="11"/>
  <c r="AO173" i="11"/>
  <c r="AQ173" i="11"/>
  <c r="AH172" i="11"/>
  <c r="AS173" i="11"/>
  <c r="AF172" i="11"/>
  <c r="AT173" i="11"/>
  <c r="AM172" i="11"/>
  <c r="AR173" i="11"/>
  <c r="AU169" i="11"/>
  <c r="AI169" i="11"/>
  <c r="AF169" i="11"/>
  <c r="AM169" i="11"/>
  <c r="AH169" i="11"/>
  <c r="AD169" i="11"/>
  <c r="AJ169" i="11"/>
  <c r="AE169" i="11"/>
  <c r="AL169" i="11"/>
  <c r="AG169" i="11"/>
  <c r="AC169" i="11"/>
  <c r="AK169" i="11"/>
  <c r="AN169" i="11"/>
  <c r="AO169" i="11"/>
  <c r="AP169" i="11"/>
  <c r="AQ169" i="11"/>
  <c r="AT169" i="11"/>
  <c r="AR169" i="11"/>
  <c r="AS169" i="11"/>
  <c r="BA12" i="11"/>
  <c r="BA20" i="11" s="1"/>
  <c r="AS187" i="11"/>
  <c r="AP187" i="11"/>
  <c r="AQ185" i="11"/>
  <c r="AT185" i="11"/>
  <c r="AS185" i="11"/>
  <c r="AK185" i="11"/>
  <c r="AC185" i="11"/>
  <c r="AJ185" i="11"/>
  <c r="AL185" i="11"/>
  <c r="AN185" i="11"/>
  <c r="AO185" i="11"/>
  <c r="AM185" i="11"/>
  <c r="AP185" i="11"/>
  <c r="AI185" i="11"/>
  <c r="AD185" i="11"/>
  <c r="AU185" i="11"/>
  <c r="AR187" i="11"/>
  <c r="AH185" i="11"/>
  <c r="AR178" i="11"/>
  <c r="AQ187" i="11"/>
  <c r="AG185" i="11"/>
  <c r="AU178" i="11"/>
  <c r="AF178" i="11"/>
  <c r="AM178" i="11"/>
  <c r="AG178" i="11"/>
  <c r="AJ178" i="11"/>
  <c r="AI178" i="11"/>
  <c r="AE178" i="11"/>
  <c r="AL178" i="11"/>
  <c r="AH178" i="11"/>
  <c r="AC178" i="11"/>
  <c r="AD178" i="11"/>
  <c r="AK178" i="11"/>
  <c r="AN178" i="11"/>
  <c r="AO178" i="11"/>
  <c r="AP178" i="11"/>
  <c r="AF185" i="11"/>
  <c r="AQ178" i="11"/>
  <c r="AE185" i="11"/>
  <c r="AT178" i="11"/>
  <c r="AH187" i="11"/>
  <c r="AE187" i="11"/>
  <c r="AF187" i="11"/>
  <c r="AK187" i="11"/>
  <c r="AJ187" i="11"/>
  <c r="AQ197" i="11"/>
  <c r="AC187" i="11"/>
  <c r="AO187" i="11"/>
  <c r="AG187" i="11"/>
  <c r="AN187" i="11"/>
  <c r="AU187" i="11"/>
  <c r="AD187" i="11"/>
  <c r="AQ188" i="11"/>
  <c r="AM187" i="11"/>
  <c r="AU188" i="11"/>
  <c r="AM188" i="11"/>
  <c r="AG188" i="11"/>
  <c r="AH188" i="11"/>
  <c r="AL188" i="11"/>
  <c r="AJ188" i="11"/>
  <c r="AD188" i="11"/>
  <c r="AI188" i="11"/>
  <c r="AE188" i="11"/>
  <c r="AN188" i="11"/>
  <c r="AC188" i="11"/>
  <c r="AK188" i="11"/>
  <c r="AF188" i="11"/>
  <c r="AO188" i="11"/>
  <c r="AS188" i="11"/>
  <c r="AI187" i="11"/>
  <c r="AR188" i="11"/>
  <c r="AT187" i="11"/>
  <c r="AP188" i="11"/>
  <c r="AR197" i="11"/>
  <c r="AS197" i="11"/>
  <c r="AP197" i="11"/>
  <c r="AE197" i="11"/>
  <c r="AL197" i="11"/>
  <c r="AJ197" i="11"/>
  <c r="AC197" i="11"/>
  <c r="AO197" i="11"/>
  <c r="AK197" i="11"/>
  <c r="AN197" i="11"/>
  <c r="AU197" i="11"/>
  <c r="AD197" i="11"/>
  <c r="AR198" i="11"/>
  <c r="AI197" i="11"/>
  <c r="AQ198" i="11"/>
  <c r="AF197" i="11"/>
  <c r="AS198" i="11"/>
  <c r="AG197" i="11"/>
  <c r="AP198" i="11"/>
  <c r="AH197" i="11"/>
  <c r="AT197" i="11"/>
  <c r="AU198" i="11"/>
  <c r="AC198" i="11"/>
  <c r="AM198" i="11"/>
  <c r="AG198" i="11"/>
  <c r="AK198" i="11"/>
  <c r="AI198" i="11"/>
  <c r="AE198" i="11"/>
  <c r="AJ198" i="11"/>
  <c r="AF198" i="11"/>
  <c r="AH198" i="11"/>
  <c r="AD198" i="11"/>
  <c r="AL198" i="11"/>
  <c r="AN198" i="11"/>
  <c r="AO198" i="11"/>
  <c r="AR195" i="11"/>
  <c r="AQ195" i="11"/>
  <c r="AS195" i="11"/>
  <c r="AE195" i="11"/>
  <c r="AK195" i="11"/>
  <c r="AD195" i="11"/>
  <c r="AJ195" i="11"/>
  <c r="AL195" i="11"/>
  <c r="AP195" i="11"/>
  <c r="AM195" i="11"/>
  <c r="AO195" i="11"/>
  <c r="AI195" i="11"/>
  <c r="AN195" i="11"/>
  <c r="AU195" i="11"/>
  <c r="AH195" i="11"/>
  <c r="AT196" i="11"/>
  <c r="AO193" i="11"/>
  <c r="AG195" i="11"/>
  <c r="AQ196" i="11"/>
  <c r="AE193" i="11"/>
  <c r="AF195" i="11"/>
  <c r="AU196" i="11"/>
  <c r="AK196" i="11"/>
  <c r="AD196" i="11"/>
  <c r="AI196" i="11"/>
  <c r="AL196" i="11"/>
  <c r="AF196" i="11"/>
  <c r="AC196" i="11"/>
  <c r="AM196" i="11"/>
  <c r="AJ196" i="11"/>
  <c r="AG196" i="11"/>
  <c r="AH196" i="11"/>
  <c r="AE196" i="11"/>
  <c r="AP196" i="11"/>
  <c r="AN196" i="11"/>
  <c r="AO196" i="11"/>
  <c r="AT195" i="11"/>
  <c r="AS196" i="11"/>
  <c r="AF193" i="11"/>
  <c r="AS193" i="11"/>
  <c r="AR193" i="11"/>
  <c r="AD193" i="11"/>
  <c r="AM193" i="11"/>
  <c r="AC193" i="11"/>
  <c r="AK193" i="11"/>
  <c r="AU193" i="11"/>
  <c r="AR194" i="11"/>
  <c r="AT193" i="11"/>
  <c r="AH193" i="11"/>
  <c r="AP193" i="11"/>
  <c r="AG193" i="11"/>
  <c r="AN193" i="11"/>
  <c r="AJ193" i="11"/>
  <c r="AO191" i="11"/>
  <c r="AI193" i="11"/>
  <c r="AK191" i="11"/>
  <c r="AU194" i="11"/>
  <c r="AH194" i="11"/>
  <c r="AD194" i="11"/>
  <c r="AI194" i="11"/>
  <c r="AJ194" i="11"/>
  <c r="AK194" i="11"/>
  <c r="AM194" i="11"/>
  <c r="AF194" i="11"/>
  <c r="AG194" i="11"/>
  <c r="AC194" i="11"/>
  <c r="AE194" i="11"/>
  <c r="AN194" i="11"/>
  <c r="AL194" i="11"/>
  <c r="AP194" i="11"/>
  <c r="AO194" i="11"/>
  <c r="AS194" i="11"/>
  <c r="AL191" i="11"/>
  <c r="AL193" i="11"/>
  <c r="AT194" i="11"/>
  <c r="AH191" i="11"/>
  <c r="AR191" i="11"/>
  <c r="AS191" i="11"/>
  <c r="AQ191" i="11"/>
  <c r="AD191" i="11"/>
  <c r="AC191" i="11"/>
  <c r="AM191" i="11"/>
  <c r="AP191" i="11"/>
  <c r="AE191" i="11"/>
  <c r="AN191" i="11"/>
  <c r="AU191" i="11"/>
  <c r="AI191" i="11"/>
  <c r="AU192" i="11"/>
  <c r="AI192" i="11"/>
  <c r="AF192" i="11"/>
  <c r="AD192" i="11"/>
  <c r="AK192" i="11"/>
  <c r="AJ192" i="11"/>
  <c r="AH192" i="11"/>
  <c r="AG192" i="11"/>
  <c r="AC192" i="11"/>
  <c r="AM192" i="11"/>
  <c r="AE192" i="11"/>
  <c r="AL192" i="11"/>
  <c r="AN192" i="11"/>
  <c r="AO192" i="11"/>
  <c r="AP192" i="11"/>
  <c r="AJ191" i="11"/>
  <c r="AS192" i="11"/>
  <c r="AF191" i="11"/>
  <c r="AT192" i="11"/>
  <c r="AT191" i="11"/>
  <c r="AQ192" i="11"/>
  <c r="AS142" i="11"/>
  <c r="AP142" i="11"/>
  <c r="AO142" i="11"/>
  <c r="AK142" i="11"/>
  <c r="AG142" i="11"/>
  <c r="AD142" i="11"/>
  <c r="AI142" i="11"/>
  <c r="AL142" i="11"/>
  <c r="AQ142" i="11"/>
  <c r="AH142" i="11"/>
  <c r="AT142" i="11"/>
  <c r="AF142" i="11"/>
  <c r="AN142" i="11"/>
  <c r="AU142" i="11"/>
  <c r="AJ142" i="11"/>
  <c r="AU184" i="11"/>
  <c r="AI184" i="11"/>
  <c r="AD184" i="11"/>
  <c r="AM184" i="11"/>
  <c r="AL184" i="11"/>
  <c r="AN184" i="11"/>
  <c r="AF184" i="11"/>
  <c r="AC184" i="11"/>
  <c r="AG184" i="11"/>
  <c r="AH184" i="11"/>
  <c r="AJ184" i="11"/>
  <c r="AK184" i="11"/>
  <c r="AO184" i="11"/>
  <c r="AE184" i="11"/>
  <c r="AP184" i="11"/>
  <c r="AC142" i="11"/>
  <c r="AT184" i="11"/>
  <c r="AM142" i="11"/>
  <c r="AS184" i="11"/>
  <c r="AR142" i="11"/>
  <c r="AQ184" i="11"/>
  <c r="AT34" i="11"/>
  <c r="AQ34" i="11"/>
  <c r="AL34" i="11"/>
  <c r="AK34" i="11"/>
  <c r="AD34" i="11"/>
  <c r="AS34" i="11"/>
  <c r="AN34" i="11"/>
  <c r="AP34" i="11"/>
  <c r="AF34" i="11"/>
  <c r="AO34" i="11"/>
  <c r="AC34" i="11"/>
  <c r="AI34" i="11"/>
  <c r="AU34" i="11"/>
  <c r="AG34" i="11"/>
  <c r="AQ37" i="11"/>
  <c r="AE34" i="11"/>
  <c r="AT37" i="11"/>
  <c r="AJ34" i="11"/>
  <c r="AP37" i="11"/>
  <c r="AM34" i="11"/>
  <c r="AU37" i="11"/>
  <c r="AE37" i="11"/>
  <c r="AC37" i="11"/>
  <c r="AF37" i="11"/>
  <c r="AH37" i="11"/>
  <c r="AM37" i="11"/>
  <c r="AG37" i="11"/>
  <c r="AI37" i="11"/>
  <c r="AJ37" i="11"/>
  <c r="AD37" i="11"/>
  <c r="AL37" i="11"/>
  <c r="AN37" i="11"/>
  <c r="AK37" i="11"/>
  <c r="AO37" i="11"/>
  <c r="AR34" i="11"/>
  <c r="AS37" i="11"/>
  <c r="AO65" i="11"/>
  <c r="AQ65" i="11"/>
  <c r="AS65" i="11"/>
  <c r="AE65" i="11"/>
  <c r="AJ65" i="11"/>
  <c r="AK65" i="11"/>
  <c r="AD65" i="11"/>
  <c r="AH65" i="11"/>
  <c r="AT65" i="11"/>
  <c r="AF65" i="11"/>
  <c r="AP65" i="11"/>
  <c r="AU65" i="11"/>
  <c r="AO57" i="11"/>
  <c r="AU114" i="11"/>
  <c r="AM114" i="11"/>
  <c r="AF114" i="11"/>
  <c r="AD114" i="11"/>
  <c r="AK114" i="11"/>
  <c r="AI114" i="11"/>
  <c r="AL114" i="11"/>
  <c r="AJ114" i="11"/>
  <c r="AH114" i="11"/>
  <c r="AC114" i="11"/>
  <c r="AO114" i="11"/>
  <c r="AG114" i="11"/>
  <c r="AE114" i="11"/>
  <c r="AU79" i="11"/>
  <c r="AE79" i="11"/>
  <c r="AC79" i="11"/>
  <c r="AK79" i="11"/>
  <c r="AI79" i="11"/>
  <c r="AD79" i="11"/>
  <c r="AH79" i="11"/>
  <c r="AG79" i="11"/>
  <c r="AL79" i="11"/>
  <c r="AJ79" i="11"/>
  <c r="AM79" i="11"/>
  <c r="AN79" i="11"/>
  <c r="AF79" i="11"/>
  <c r="AP79" i="11"/>
  <c r="AT114" i="11"/>
  <c r="AR67" i="11"/>
  <c r="AQ117" i="11"/>
  <c r="AS79" i="11"/>
  <c r="AS69" i="11"/>
  <c r="AU66" i="11"/>
  <c r="AI66" i="11"/>
  <c r="AL66" i="11"/>
  <c r="AJ66" i="11"/>
  <c r="AK66" i="11"/>
  <c r="AH66" i="11"/>
  <c r="AC66" i="11"/>
  <c r="AG66" i="11"/>
  <c r="AN66" i="11"/>
  <c r="AD66" i="11"/>
  <c r="AF66" i="11"/>
  <c r="AE66" i="11"/>
  <c r="AM66" i="11"/>
  <c r="AU116" i="11"/>
  <c r="AG116" i="11"/>
  <c r="AL116" i="11"/>
  <c r="AI116" i="11"/>
  <c r="AF116" i="11"/>
  <c r="AC116" i="11"/>
  <c r="AE116" i="11"/>
  <c r="AH116" i="11"/>
  <c r="AN116" i="11"/>
  <c r="AK116" i="11"/>
  <c r="AM116" i="11"/>
  <c r="AD116" i="11"/>
  <c r="AJ116" i="11"/>
  <c r="AQ79" i="11"/>
  <c r="AT74" i="11"/>
  <c r="AT67" i="11"/>
  <c r="AP74" i="11"/>
  <c r="AT117" i="11"/>
  <c r="AP67" i="11"/>
  <c r="AU73" i="11"/>
  <c r="AK73" i="11"/>
  <c r="AE73" i="11"/>
  <c r="AM73" i="11"/>
  <c r="AG73" i="11"/>
  <c r="AH73" i="11"/>
  <c r="AN73" i="11"/>
  <c r="AF73" i="11"/>
  <c r="AJ73" i="11"/>
  <c r="AI73" i="11"/>
  <c r="AD73" i="11"/>
  <c r="AL73" i="11"/>
  <c r="AC73" i="11"/>
  <c r="AQ73" i="11"/>
  <c r="AO73" i="11"/>
  <c r="AT79" i="11"/>
  <c r="AS109" i="11"/>
  <c r="AO108" i="11"/>
  <c r="AO66" i="11"/>
  <c r="AS114" i="11"/>
  <c r="AN65" i="11"/>
  <c r="AG65" i="11"/>
  <c r="AT73" i="11"/>
  <c r="AU74" i="11"/>
  <c r="AI74" i="11"/>
  <c r="AD74" i="11"/>
  <c r="AK74" i="11"/>
  <c r="AG74" i="11"/>
  <c r="AC74" i="11"/>
  <c r="AE74" i="11"/>
  <c r="AM74" i="11"/>
  <c r="AN74" i="11"/>
  <c r="AF74" i="11"/>
  <c r="AL74" i="11"/>
  <c r="AJ74" i="11"/>
  <c r="AH74" i="11"/>
  <c r="AO74" i="11"/>
  <c r="AO69" i="11"/>
  <c r="AS116" i="11"/>
  <c r="AR74" i="11"/>
  <c r="AP73" i="11"/>
  <c r="AS74" i="11"/>
  <c r="AL65" i="11"/>
  <c r="AI65" i="11"/>
  <c r="AP108" i="11"/>
  <c r="AU109" i="11"/>
  <c r="AI109" i="11"/>
  <c r="AE109" i="11"/>
  <c r="AF109" i="11"/>
  <c r="AJ109" i="11"/>
  <c r="AG109" i="11"/>
  <c r="AM109" i="11"/>
  <c r="AK109" i="11"/>
  <c r="AH109" i="11"/>
  <c r="AL109" i="11"/>
  <c r="AD109" i="11"/>
  <c r="AC109" i="11"/>
  <c r="AN109" i="11"/>
  <c r="AQ109" i="11"/>
  <c r="AO109" i="11"/>
  <c r="AQ66" i="11"/>
  <c r="AP116" i="11"/>
  <c r="AT69" i="11"/>
  <c r="AR109" i="11"/>
  <c r="AS66" i="11"/>
  <c r="AR65" i="11"/>
  <c r="AM65" i="11"/>
  <c r="AT108" i="11"/>
  <c r="AU72" i="11"/>
  <c r="AJ72" i="11"/>
  <c r="AF72" i="11"/>
  <c r="AC72" i="11"/>
  <c r="AH72" i="11"/>
  <c r="AG72" i="11"/>
  <c r="AM72" i="11"/>
  <c r="AE72" i="11"/>
  <c r="AD72" i="11"/>
  <c r="AK72" i="11"/>
  <c r="AI72" i="11"/>
  <c r="AL72" i="11"/>
  <c r="AN72" i="11"/>
  <c r="AO72" i="11"/>
  <c r="AQ69" i="11"/>
  <c r="AP114" i="11"/>
  <c r="AR66" i="11"/>
  <c r="AO116" i="11"/>
  <c r="AQ114" i="11"/>
  <c r="AT109" i="11"/>
  <c r="AU69" i="11"/>
  <c r="AD69" i="11"/>
  <c r="AC69" i="11"/>
  <c r="AG69" i="11"/>
  <c r="AF69" i="11"/>
  <c r="AJ69" i="11"/>
  <c r="AN69" i="11"/>
  <c r="AH69" i="11"/>
  <c r="AM69" i="11"/>
  <c r="AL69" i="11"/>
  <c r="AI69" i="11"/>
  <c r="AE69" i="11"/>
  <c r="AK69" i="11"/>
  <c r="AP69" i="11"/>
  <c r="AU67" i="11"/>
  <c r="AG67" i="11"/>
  <c r="AH67" i="11"/>
  <c r="AD67" i="11"/>
  <c r="AM67" i="11"/>
  <c r="AL67" i="11"/>
  <c r="AN67" i="11"/>
  <c r="AI67" i="11"/>
  <c r="AC67" i="11"/>
  <c r="AK67" i="11"/>
  <c r="AF67" i="11"/>
  <c r="AE67" i="11"/>
  <c r="AJ67" i="11"/>
  <c r="AO67" i="11"/>
  <c r="AQ67" i="11"/>
  <c r="AP72" i="11"/>
  <c r="AN114" i="11"/>
  <c r="AP66" i="11"/>
  <c r="AQ116" i="11"/>
  <c r="AR108" i="11"/>
  <c r="AR79" i="11"/>
  <c r="AU108" i="11"/>
  <c r="AF108" i="11"/>
  <c r="AJ108" i="11"/>
  <c r="AM108" i="11"/>
  <c r="AC108" i="11"/>
  <c r="AI108" i="11"/>
  <c r="AD108" i="11"/>
  <c r="AE108" i="11"/>
  <c r="AL108" i="11"/>
  <c r="AH108" i="11"/>
  <c r="AN108" i="11"/>
  <c r="AG108" i="11"/>
  <c r="AK108" i="11"/>
  <c r="AQ108" i="11"/>
  <c r="AU117" i="11"/>
  <c r="AH117" i="11"/>
  <c r="AD117" i="11"/>
  <c r="AK117" i="11"/>
  <c r="AE117" i="11"/>
  <c r="AI117" i="11"/>
  <c r="AF117" i="11"/>
  <c r="AG117" i="11"/>
  <c r="AN117" i="11"/>
  <c r="AC117" i="11"/>
  <c r="AM117" i="11"/>
  <c r="AJ117" i="11"/>
  <c r="AL117" i="11"/>
  <c r="AO117" i="11"/>
  <c r="AP117" i="11"/>
  <c r="AS117" i="11"/>
  <c r="AT72" i="11"/>
  <c r="AR114" i="11"/>
  <c r="AT66" i="11"/>
  <c r="AR116" i="11"/>
  <c r="AQ72" i="11"/>
  <c r="AR72" i="11"/>
  <c r="AS73" i="11"/>
  <c r="AP57" i="11"/>
  <c r="AT57" i="11"/>
  <c r="AP61" i="11"/>
  <c r="AQ61" i="11"/>
  <c r="AO61" i="11"/>
  <c r="AR59" i="11"/>
  <c r="AQ62" i="11"/>
  <c r="AR62" i="11"/>
  <c r="AT62" i="11"/>
  <c r="AU57" i="11"/>
  <c r="AG57" i="11"/>
  <c r="AJ57" i="11"/>
  <c r="AN57" i="11"/>
  <c r="AI57" i="11"/>
  <c r="AK57" i="11"/>
  <c r="AD57" i="11"/>
  <c r="AM57" i="11"/>
  <c r="AC57" i="11"/>
  <c r="AH57" i="11"/>
  <c r="AF57" i="11"/>
  <c r="AE57" i="11"/>
  <c r="AL57" i="11"/>
  <c r="AP63" i="11"/>
  <c r="AQ59" i="11"/>
  <c r="AR60" i="11"/>
  <c r="AU58" i="11"/>
  <c r="AM58" i="11"/>
  <c r="AG58" i="11"/>
  <c r="AH58" i="11"/>
  <c r="AO58" i="11"/>
  <c r="AK58" i="11"/>
  <c r="AE58" i="11"/>
  <c r="AI58" i="11"/>
  <c r="AD58" i="11"/>
  <c r="AJ58" i="11"/>
  <c r="AL58" i="11"/>
  <c r="AF58" i="11"/>
  <c r="AC58" i="11"/>
  <c r="AS58" i="11"/>
  <c r="AQ58" i="11"/>
  <c r="AR63" i="11"/>
  <c r="AT59" i="11"/>
  <c r="AO60" i="11"/>
  <c r="AQ64" i="11"/>
  <c r="AU61" i="11"/>
  <c r="AL61" i="11"/>
  <c r="AD61" i="11"/>
  <c r="AJ61" i="11"/>
  <c r="AF61" i="11"/>
  <c r="AN61" i="11"/>
  <c r="AK61" i="11"/>
  <c r="AE61" i="11"/>
  <c r="AH61" i="11"/>
  <c r="AM61" i="11"/>
  <c r="AC61" i="11"/>
  <c r="AI61" i="11"/>
  <c r="AG61" i="11"/>
  <c r="AR58" i="11"/>
  <c r="AU63" i="11"/>
  <c r="AD63" i="11"/>
  <c r="AI63" i="11"/>
  <c r="AM63" i="11"/>
  <c r="AK63" i="11"/>
  <c r="AG63" i="11"/>
  <c r="AL63" i="11"/>
  <c r="AH63" i="11"/>
  <c r="AN63" i="11"/>
  <c r="AE63" i="11"/>
  <c r="AJ63" i="11"/>
  <c r="AC63" i="11"/>
  <c r="AF63" i="11"/>
  <c r="AO63" i="11"/>
  <c r="AQ63" i="11"/>
  <c r="AN58" i="11"/>
  <c r="AS61" i="11"/>
  <c r="AR61" i="11"/>
  <c r="AU59" i="11"/>
  <c r="AC59" i="11"/>
  <c r="AJ59" i="11"/>
  <c r="AO59" i="11"/>
  <c r="AK59" i="11"/>
  <c r="AE59" i="11"/>
  <c r="AG59" i="11"/>
  <c r="AD59" i="11"/>
  <c r="AM59" i="11"/>
  <c r="AN59" i="11"/>
  <c r="AL59" i="11"/>
  <c r="AH59" i="11"/>
  <c r="AF59" i="11"/>
  <c r="AI59" i="11"/>
  <c r="AO64" i="11"/>
  <c r="AP58" i="11"/>
  <c r="AS63" i="11"/>
  <c r="AU60" i="11"/>
  <c r="AM60" i="11"/>
  <c r="AF60" i="11"/>
  <c r="AG60" i="11"/>
  <c r="AI60" i="11"/>
  <c r="AL60" i="11"/>
  <c r="AE60" i="11"/>
  <c r="AJ60" i="11"/>
  <c r="AK60" i="11"/>
  <c r="AH60" i="11"/>
  <c r="AD60" i="11"/>
  <c r="AN60" i="11"/>
  <c r="AC60" i="11"/>
  <c r="AQ60" i="11"/>
  <c r="AS60" i="11"/>
  <c r="AR64" i="11"/>
  <c r="AT58" i="11"/>
  <c r="AS64" i="11"/>
  <c r="AU62" i="11"/>
  <c r="AI62" i="11"/>
  <c r="AL62" i="11"/>
  <c r="AD62" i="11"/>
  <c r="AJ62" i="11"/>
  <c r="AN62" i="11"/>
  <c r="AE62" i="11"/>
  <c r="AC62" i="11"/>
  <c r="AH62" i="11"/>
  <c r="AG62" i="11"/>
  <c r="AK62" i="11"/>
  <c r="AF62" i="11"/>
  <c r="AM62" i="11"/>
  <c r="AP62" i="11"/>
  <c r="AS57" i="11"/>
  <c r="AR57" i="11"/>
  <c r="AU64" i="11"/>
  <c r="AK64" i="11"/>
  <c r="AE64" i="11"/>
  <c r="AG64" i="11"/>
  <c r="AM64" i="11"/>
  <c r="AD64" i="11"/>
  <c r="AN64" i="11"/>
  <c r="AH64" i="11"/>
  <c r="AF64" i="11"/>
  <c r="AI64" i="11"/>
  <c r="AC64" i="11"/>
  <c r="AJ64" i="11"/>
  <c r="AL64" i="11"/>
  <c r="AP64" i="11"/>
  <c r="AP59" i="11"/>
  <c r="AP60" i="11"/>
  <c r="AS62"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9" i="11"/>
  <c r="BB18" i="11"/>
  <c r="BB3" i="11"/>
  <c r="BA13" i="11" l="1"/>
  <c r="BA14" i="11" s="1"/>
  <c r="BC18" i="11"/>
  <c r="BC19" i="11"/>
  <c r="AZ32" i="1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A15" i="11" l="1"/>
  <c r="AZ33" i="11"/>
  <c r="BA33" i="11"/>
  <c r="I18" i="4"/>
  <c r="C20" i="4"/>
  <c r="C30" i="4" s="1"/>
  <c r="C40" i="4" s="1"/>
  <c r="C50" i="4" s="1"/>
  <c r="C60" i="4" s="1"/>
  <c r="AY33" i="11"/>
  <c r="AW34" i="11"/>
  <c r="BC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AZ34" i="11" l="1"/>
  <c r="BA34" i="11"/>
  <c r="BC5" i="11"/>
  <c r="I38" i="4"/>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7" i="11"/>
  <c r="BB6" i="11"/>
  <c r="BC7" i="11" l="1"/>
  <c r="BC6"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8" i="11"/>
  <c r="BC8" i="11" l="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9" i="11"/>
  <c r="BC9" i="11" l="1"/>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B10" i="11"/>
  <c r="BC10" i="11" l="1"/>
  <c r="BA38" i="1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11" i="11"/>
  <c r="BC11" i="11" l="1"/>
  <c r="I73" i="4"/>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B12" i="11"/>
  <c r="BC12" i="11" l="1"/>
  <c r="AZ40" i="1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B13" i="11"/>
  <c r="BC13" i="11" l="1"/>
  <c r="AZ41" i="1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BB14" i="11"/>
  <c r="BB15" i="11" l="1"/>
  <c r="BC15" i="11" s="1"/>
  <c r="BC14" i="11"/>
  <c r="BB20" i="11"/>
  <c r="BC20" i="11" s="1"/>
  <c r="AZ42" i="1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I178" i="4"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<sst xmlns="http://schemas.openxmlformats.org/spreadsheetml/2006/main" count="2287" uniqueCount="311">
  <si>
    <t>Hoone nimetus:</t>
  </si>
  <si>
    <t>Jõhvi kohtuhoone</t>
  </si>
  <si>
    <t>Aadress:</t>
  </si>
  <si>
    <t>Kooli tn 2A, Jõhvi linn, Jõhvi vald, Ida-Viru maakond</t>
  </si>
  <si>
    <t>Korruselisus:</t>
  </si>
  <si>
    <t>05</t>
  </si>
  <si>
    <t>Lisakorrused:</t>
  </si>
  <si>
    <t>Töö number:</t>
  </si>
  <si>
    <t>K-294</t>
  </si>
  <si>
    <t>Mõõdistaja:</t>
  </si>
  <si>
    <t>OÜ TLN TIB</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</si>
  <si>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</si>
  <si>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</si>
  <si>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</si>
  <si>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</si>
  <si>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</si>
  <si>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</si>
  <si>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</si>
  <si>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</si>
  <si>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</si>
  <si>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</si>
  <si>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</si>
  <si>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</si>
  <si>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</si>
  <si>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</si>
  <si>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</si>
  <si>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</si>
  <si>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</si>
  <si>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</si>
  <si>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</si>
  <si>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</si>
  <si>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</si>
  <si>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</si>
  <si>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</si>
  <si>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</si>
  <si>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</si>
  <si>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</si>
  <si>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</si>
  <si>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</si>
  <si>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</si>
  <si>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</si>
  <si>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</si>
  <si>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</si>
  <si>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</si>
  <si>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01</t>
  </si>
  <si>
    <t>VERTIKAALSETE ÜHENDUSTEEDE PIND</t>
  </si>
  <si>
    <t>Trepp/Trepikoda</t>
  </si>
  <si>
    <t>92 Vertikaalliiklusruumid</t>
  </si>
  <si>
    <t>101A</t>
  </si>
  <si>
    <t>TEHNOPIND</t>
  </si>
  <si>
    <t>Hoolderuum</t>
  </si>
  <si>
    <t>99 Liigitamata liiklus- ja tehnoruumid</t>
  </si>
  <si>
    <t>ÜÜRITAV PIND</t>
  </si>
  <si>
    <t>Eriotstarbeline ruum</t>
  </si>
  <si>
    <t>49 Ruumigrupi liigitamata eriruumid</t>
  </si>
  <si>
    <t>Ainukasutuses pind</t>
  </si>
  <si>
    <t>Arhiiv</t>
  </si>
  <si>
    <t>53 Arhiivid</t>
  </si>
  <si>
    <t>Aktiivne vakantsus</t>
  </si>
  <si>
    <t>Hoiuruum/Ladu</t>
  </si>
  <si>
    <t>59 Liigitamata hoiuruumid</t>
  </si>
  <si>
    <t>Kabinet/Büroo</t>
  </si>
  <si>
    <t>21 Bürooruumid</t>
  </si>
  <si>
    <t>Eesruum</t>
  </si>
  <si>
    <t>91 Horisontaalliiklusruumid</t>
  </si>
  <si>
    <t>Viru Maakohus</t>
  </si>
  <si>
    <t>WC</t>
  </si>
  <si>
    <t>73 WC-ruumid</t>
  </si>
  <si>
    <t>Lüüs</t>
  </si>
  <si>
    <t>83 Sissepääsuruumid</t>
  </si>
  <si>
    <t>Lift</t>
  </si>
  <si>
    <t>Tuulekoda</t>
  </si>
  <si>
    <t>Ühiskasutuses hoone pind</t>
  </si>
  <si>
    <t>132A</t>
  </si>
  <si>
    <t>Koridor</t>
  </si>
  <si>
    <t>Ühiskasutuses muu pind (korrus)</t>
  </si>
  <si>
    <t>Koristus- ja hooldusruum</t>
  </si>
  <si>
    <t>86 Koristus- ja hooldusruumid</t>
  </si>
  <si>
    <t>138A</t>
  </si>
  <si>
    <t>Koristajaruum</t>
  </si>
  <si>
    <t>Elektrikilp</t>
  </si>
  <si>
    <t>97 Elektrotehnilised ruumid</t>
  </si>
  <si>
    <t>Ühiskasutuses muu pind (hoone)</t>
  </si>
  <si>
    <t>02</t>
  </si>
  <si>
    <t>Puhkeruum</t>
  </si>
  <si>
    <t>48 Puhke- ja huvialaruumid</t>
  </si>
  <si>
    <t>218A</t>
  </si>
  <si>
    <t>Aatrium/Fuajee</t>
  </si>
  <si>
    <t>Ühiskasutuses korruse pind</t>
  </si>
  <si>
    <t>Saal</t>
  </si>
  <si>
    <t>33 Loengusaalid</t>
  </si>
  <si>
    <t>225A</t>
  </si>
  <si>
    <t>225B</t>
  </si>
  <si>
    <t>225C</t>
  </si>
  <si>
    <t>Pesuruum</t>
  </si>
  <si>
    <t>72 Pesuruumid</t>
  </si>
  <si>
    <t>226A</t>
  </si>
  <si>
    <t>226B</t>
  </si>
  <si>
    <t>227A</t>
  </si>
  <si>
    <t>227B</t>
  </si>
  <si>
    <t>Valveruum</t>
  </si>
  <si>
    <t>38 Valveruumid</t>
  </si>
  <si>
    <t>239A</t>
  </si>
  <si>
    <t>Tartu Halduskohus</t>
  </si>
  <si>
    <t>03</t>
  </si>
  <si>
    <t>317A</t>
  </si>
  <si>
    <t>Nõupidamise ruum</t>
  </si>
  <si>
    <t>Prokuratuur</t>
  </si>
  <si>
    <t>332A</t>
  </si>
  <si>
    <t>04</t>
  </si>
  <si>
    <t>Tallinna Vangla</t>
  </si>
  <si>
    <t>412A</t>
  </si>
  <si>
    <t>Abiruum</t>
  </si>
  <si>
    <t>23 Äriruumide abiruumid</t>
  </si>
  <si>
    <t>413A</t>
  </si>
  <si>
    <t>418A</t>
  </si>
  <si>
    <t>418B</t>
  </si>
  <si>
    <t>418C</t>
  </si>
  <si>
    <t>419A</t>
  </si>
  <si>
    <t>419B</t>
  </si>
  <si>
    <t>420A</t>
  </si>
  <si>
    <t>420B</t>
  </si>
  <si>
    <t>433A</t>
  </si>
  <si>
    <t>501</t>
  </si>
  <si>
    <t>502</t>
  </si>
  <si>
    <t>Vent ruum</t>
  </si>
  <si>
    <t>96 Ventilatsiooniruumid</t>
  </si>
  <si>
    <t>503</t>
  </si>
  <si>
    <t>233A</t>
  </si>
  <si>
    <t>231A</t>
  </si>
  <si>
    <t>234A</t>
  </si>
  <si>
    <t>Šaht</t>
  </si>
  <si>
    <t>240A</t>
  </si>
  <si>
    <t>205A</t>
  </si>
  <si>
    <t>331A</t>
  </si>
  <si>
    <t>333A</t>
  </si>
  <si>
    <t>324A</t>
  </si>
  <si>
    <t>306A</t>
  </si>
  <si>
    <t>318A</t>
  </si>
  <si>
    <t>424A</t>
  </si>
  <si>
    <t>414A</t>
  </si>
  <si>
    <t>425A</t>
  </si>
  <si>
    <t>434A</t>
  </si>
  <si>
    <t>405A</t>
  </si>
  <si>
    <t>TALO tüüpruumide nimestiku vasted</t>
  </si>
  <si>
    <t>Ruumi kategooria</t>
  </si>
  <si>
    <t>Abiveerg</t>
  </si>
  <si>
    <t>Rõdu</t>
  </si>
  <si>
    <t>98 Välisruumid</t>
  </si>
  <si>
    <t>KORRUSE AVATUD NETOPIND</t>
  </si>
  <si>
    <t>Terrass</t>
  </si>
  <si>
    <t>Varjualune</t>
  </si>
  <si>
    <t>Alajaam/Trafo/Jaotla</t>
  </si>
  <si>
    <t>Basseini tehniline ruum</t>
  </si>
  <si>
    <t>94 Kütte- ja veehooldusruumid</t>
  </si>
  <si>
    <t>Boileriruum</t>
  </si>
  <si>
    <t>Gaasiruum</t>
  </si>
  <si>
    <t>Generaatoriruum</t>
  </si>
  <si>
    <t>Jahutusruum</t>
  </si>
  <si>
    <t>Katlaruum</t>
  </si>
  <si>
    <t>Kütusehoidla</t>
  </si>
  <si>
    <t>Lifti masinaruum</t>
  </si>
  <si>
    <t>Pumpla</t>
  </si>
  <si>
    <t>Samarõhukamber</t>
  </si>
  <si>
    <t>Sideruum/Nõrkvool</t>
  </si>
  <si>
    <t>Soojasõlm</t>
  </si>
  <si>
    <t>Sprinkler/Tuletõrje pump</t>
  </si>
  <si>
    <t>UPS-ruum</t>
  </si>
  <si>
    <t>Veemõõdusõlm</t>
  </si>
  <si>
    <t>Õhuvõtukamber</t>
  </si>
  <si>
    <t>Auditoorium</t>
  </si>
  <si>
    <t>34 Auditooriumid</t>
  </si>
  <si>
    <t>Autopesula</t>
  </si>
  <si>
    <t>85 Pesumaja</t>
  </si>
  <si>
    <t>Desokamber</t>
  </si>
  <si>
    <t>Dokumendihoidla</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</si>
  <si>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</si>
  <si>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</si>
  <si>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</si>
  <si>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</si>
  <si>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</si>
  <si>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</si>
  <si>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</si>
  <si>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</si>
  <si>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</si>
  <si>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</si>
  <si>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</si>
  <si>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Garderoob</t>
  </si>
  <si>
    <t>51 Garderoobiruumid</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</si>
  <si>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</si>
  <si>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</si>
  <si>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</si>
  <si>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</si>
  <si>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</si>
  <si>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</si>
  <si>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</si>
  <si>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</si>
  <si>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</si>
  <si>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</si>
  <si>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</si>
  <si>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</si>
  <si>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</si>
  <si>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</si>
  <si>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</si>
  <si>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</si>
  <si>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</si>
  <si>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</si>
  <si>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</si>
  <si>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</si>
  <si>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</si>
  <si>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</si>
  <si>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</si>
  <si>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</si>
  <si>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</si>
  <si>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</si>
  <si>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</si>
  <si>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</si>
  <si>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</si>
  <si>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</si>
  <si>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</si>
  <si>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</si>
  <si>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Näitusesaal/Muuseum</t>
  </si>
  <si>
    <t>46 Kultuuriasutuste ruumid</t>
  </si>
  <si>
    <t>Ooteruum/Teenindusruum</t>
  </si>
  <si>
    <t>84 Avalikud teenindusruumid</t>
  </si>
  <si>
    <t>Parkla</t>
  </si>
  <si>
    <t>89 Liigitamata ühisruumid</t>
  </si>
  <si>
    <t>75 Puhketoad</t>
  </si>
  <si>
    <t>Pööning/Katusealune</t>
  </si>
  <si>
    <t>Raamatukogu</t>
  </si>
  <si>
    <t>39 Liigitamata õpperuumid</t>
  </si>
  <si>
    <t>Relvaruum</t>
  </si>
  <si>
    <t>Riietusruum</t>
  </si>
  <si>
    <t>71 Riietusruumid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</si>
  <si>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</si>
  <si>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</si>
  <si>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</si>
  <si>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</si>
  <si>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</si>
  <si>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</si>
  <si>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</si>
  <si>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</si>
  <si>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</si>
  <si>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</si>
  <si>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</si>
  <si>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</si>
  <si>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</si>
  <si>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</si>
  <si>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</si>
  <si>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</si>
  <si>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</si>
  <si>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</si>
  <si>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</si>
  <si>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</si>
  <si>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</si>
  <si>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</si>
  <si>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</si>
  <si>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</si>
  <si>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</si>
  <si>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</si>
  <si>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</si>
  <si>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</si>
  <si>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</si>
  <si>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</si>
  <si>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</si>
  <si>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</si>
  <si>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MUU_FLOOR</t>
  </si>
  <si>
    <t>-01</t>
  </si>
  <si>
    <t>Korruse netopind (KNP):</t>
  </si>
  <si>
    <t>MUU_BUILDING</t>
  </si>
  <si>
    <t>00</t>
  </si>
  <si>
    <t>Korruse suletud netopind (KSNP):</t>
  </si>
  <si>
    <t>SULETUD NETOPIND</t>
  </si>
  <si>
    <t>Ühiskasutuses muu pind (muu)</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</si>
  <si>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</si>
  <si>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</si>
  <si>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</si>
  <si>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</si>
  <si>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</si>
  <si>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</si>
  <si>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</si>
  <si>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</si>
  <si>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</si>
  <si>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</si>
  <si>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</si>
  <si>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</si>
  <si>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</si>
  <si>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</si>
  <si>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</si>
  <si>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</si>
  <si>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</si>
  <si>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</si>
  <si>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</si>
  <si>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</si>
  <si>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=SUMPRODUCT(--($A:$A=$A3)*($G:$G=Tabelid!$L$1)*($C:$C=Tabelid!$j$4)*($H:$H=J$2);($E:$E))/SUMPRODUCT(--($A:$A=$A3)*($G:$G=Tabelid!$L$1)*($C:$C=Tabelid!$j$4);($E:$E))*$E3</t>
  </si>
  <si>
    <t>NB! Lisa üürnike nimikiri siia</t>
  </si>
  <si>
    <t>Ühiskasutuses korruste pind</t>
  </si>
  <si>
    <t>Ühiskasutuses muu pind</t>
  </si>
  <si>
    <t>Kokku</t>
  </si>
  <si>
    <t>Osakaal</t>
  </si>
  <si>
    <t>KOOLI2_05</t>
  </si>
  <si>
    <t>KOOLI2_04</t>
  </si>
  <si>
    <t>KOOLI2_03</t>
  </si>
  <si>
    <t>KOOLI2_02</t>
  </si>
  <si>
    <t>321A</t>
  </si>
  <si>
    <t>KRHO, SKA, VIRU MAAKOHUS</t>
  </si>
  <si>
    <t>TI, TA, VIRU MAAKOHUS</t>
  </si>
  <si>
    <t>412C</t>
  </si>
  <si>
    <t>412B</t>
  </si>
  <si>
    <t>Aktiivne vakants üürnik</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</si>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</sst>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
      <sz val="11"/>
      <color rgb="FF00B050"/>
      <name val="Times New Roman"/>
      <family val="1"/>
      <charset val="186"/>
    </font>
    <font>
      <sz val="11"/>
      <color rgb="FFFF0000"/>
      <name val="Times New Roman"/>
      <family val="1"/>
      <charset val="186"/>
    </font>
    <font>
      <sz val="11"/>
      <color theme="7" tint="-0.249977111117893"/>
      <name val="Times New Roman"/>
      <family val="1"/>
      <charset val="186"/>
    </font>
    <font>
      <sz val="11"/>
      <color rgb="FF00B050"/>
      <name val="Calibri"/>
      <family val="2"/>
      <charset val="186"/>
      <scheme val="minor"/>
    </font>
    <font>
      <sz val="11"/>
      <color rgb="FF00B0F0"/>
      <name val="Times New Roman"/>
      <family val="1"/>
      <charset val="186"/>
    </font>
    <font>
      <sz val="11"/>
      <color rgb="FF00B0F0"/>
      <name val="Calibri"/>
      <family val="2"/>
      <charset val="186"/>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4">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17" fillId="0" borderId="0" xfId="0" applyFont="1" applyProtection="1">
      <protection locked="0" hidden="1"/>
    </xf>
    <xf numFmtId="0" fontId="4" fillId="0" borderId="0" xfId="0" applyFont="1" applyProtection="1">
      <protection locked="0" hidden="1"/>
    </xf>
    <xf numFmtId="0" fontId="4" fillId="0" borderId="0" xfId="0" applyFont="1" applyProtection="1">
      <protection hidden="1"/>
    </xf>
    <xf numFmtId="164" fontId="5" fillId="0" borderId="0" xfId="0" applyNumberFormat="1" applyFont="1" applyAlignment="1" applyProtection="1">
      <alignment vertical="top" wrapText="1"/>
      <protection hidden="1"/>
    </xf>
    <xf numFmtId="0" fontId="18" fillId="0" borderId="0" xfId="0" applyFont="1" applyProtection="1">
      <protection locked="0" hidden="1"/>
    </xf>
    <xf numFmtId="49" fontId="18" fillId="0" borderId="0" xfId="0" applyNumberFormat="1" applyFont="1" applyProtection="1">
      <protection locked="0" hidden="1"/>
    </xf>
    <xf numFmtId="165" fontId="18" fillId="0" borderId="0" xfId="0" applyNumberFormat="1" applyFont="1" applyProtection="1">
      <protection locked="0" hidden="1"/>
    </xf>
    <xf numFmtId="0" fontId="18" fillId="0" borderId="0" xfId="0" applyFont="1" applyProtection="1">
      <protection hidden="1"/>
    </xf>
    <xf numFmtId="164" fontId="18" fillId="0" borderId="0" xfId="0" applyNumberFormat="1" applyFont="1" applyProtection="1">
      <protection locked="0" hidden="1"/>
    </xf>
    <xf numFmtId="165" fontId="8" fillId="0" borderId="0" xfId="0" applyNumberFormat="1" applyFont="1" applyProtection="1">
      <protection hidden="1"/>
    </xf>
    <xf numFmtId="0" fontId="19" fillId="0" borderId="0" xfId="0" applyFont="1" applyProtection="1">
      <protection locked="0" hidden="1"/>
    </xf>
    <xf numFmtId="49" fontId="19" fillId="0" borderId="0" xfId="0" applyNumberFormat="1" applyFont="1" applyProtection="1">
      <protection locked="0" hidden="1"/>
    </xf>
    <xf numFmtId="165" fontId="19" fillId="0" borderId="0" xfId="0" applyNumberFormat="1" applyFont="1" applyProtection="1">
      <protection locked="0" hidden="1"/>
    </xf>
    <xf numFmtId="0" fontId="19" fillId="0" borderId="0" xfId="0" applyFont="1" applyProtection="1">
      <protection hidden="1"/>
    </xf>
    <xf numFmtId="164" fontId="19" fillId="0" borderId="0" xfId="0" applyNumberFormat="1" applyFont="1" applyProtection="1">
      <protection locked="0" hidden="1"/>
    </xf>
    <xf numFmtId="49" fontId="17" fillId="0" borderId="0" xfId="0" applyNumberFormat="1" applyFont="1" applyProtection="1">
      <protection locked="0" hidden="1"/>
    </xf>
    <xf numFmtId="165" fontId="17" fillId="0" borderId="0" xfId="0" applyNumberFormat="1" applyFont="1" applyProtection="1">
      <protection locked="0" hidden="1"/>
    </xf>
    <xf numFmtId="0" fontId="17" fillId="0" borderId="0" xfId="0" applyFont="1" applyProtection="1">
      <protection hidden="1"/>
    </xf>
    <xf numFmtId="164" fontId="17" fillId="0" borderId="0" xfId="0" applyNumberFormat="1" applyFont="1" applyProtection="1">
      <protection locked="0" hidden="1"/>
    </xf>
    <xf numFmtId="165" fontId="20" fillId="0" borderId="0" xfId="0" applyNumberFormat="1" applyFont="1" applyProtection="1">
      <protection hidden="1"/>
    </xf>
    <xf numFmtId="0" fontId="20" fillId="0" borderId="0" xfId="0" applyFont="1" applyProtection="1">
      <protection hidden="1"/>
    </xf>
    <xf numFmtId="0" fontId="21" fillId="0" borderId="0" xfId="0" applyFont="1" applyProtection="1">
      <protection locked="0" hidden="1"/>
    </xf>
    <xf numFmtId="49" fontId="21" fillId="0" borderId="0" xfId="0" applyNumberFormat="1" applyFont="1" applyProtection="1">
      <protection locked="0" hidden="1"/>
    </xf>
    <xf numFmtId="165" fontId="21" fillId="0" borderId="0" xfId="0" applyNumberFormat="1" applyFont="1" applyProtection="1">
      <protection locked="0" hidden="1"/>
    </xf>
    <xf numFmtId="0" fontId="21" fillId="0" borderId="0" xfId="0" applyFont="1" applyProtection="1">
      <protection hidden="1"/>
    </xf>
    <xf numFmtId="164" fontId="21" fillId="0" borderId="0" xfId="0" applyNumberFormat="1" applyFont="1" applyProtection="1">
      <protection locked="0" hidden="1"/>
    </xf>
    <xf numFmtId="165" fontId="22" fillId="0" borderId="0" xfId="0" applyNumberFormat="1" applyFont="1" applyProtection="1">
      <protection hidden="1"/>
    </xf>
    <xf numFmtId="0" fontId="22" fillId="0" borderId="0" xfId="0" applyFont="1" applyProtection="1">
      <protection hidden="1"/>
    </xf>
  </cellXfs>
  <cellStyles count="1">
    <cellStyle name="Normaallaad"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79" zoomScaleNormal="90" workbookViewId="0">
      <pane ySplit="2" topLeftCell="A3" activePane="bottomLeft" state="frozen"/>
      <selection activeCell="G1" sqref="G1"/>
      <selection pane="bottomLeft"/>
    </sheetView>
  </sheetViews>
  <sheetFormatPr defaultColWidth="9.1796875" defaultRowHeight="14.5" outlineLevelCol="1" x14ac:dyDescent="0.35"/>
  <cols>
    <col min="1" max="1" width="9.81640625" style="9" bestFit="1" customWidth="1"/>
    <col min="2" max="2" width="12.1796875" style="59" bestFit="1" customWidth="1"/>
    <col min="3" max="3" width="37.1796875" style="9" bestFit="1" customWidth="1"/>
    <col min="4" max="4" width="27.81640625" style="9" bestFit="1" customWidth="1"/>
    <col min="5" max="5" width="17.1796875" style="34" bestFit="1" customWidth="1"/>
    <col min="6" max="6" width="45.7265625" style="9" customWidth="1"/>
    <col min="7" max="7" width="26" style="9" bestFit="1" customWidth="1"/>
    <col min="8" max="8" width="50.7265625" style="9" customWidth="1"/>
    <col min="9" max="9" width="27.1796875" style="9" customWidth="1"/>
    <col min="10" max="47" width="11.54296875" style="9" hidden="1" customWidth="1" outlineLevel="1"/>
    <col min="48" max="48" width="3.26953125" style="9" customWidth="1" collapsed="1"/>
    <col min="49" max="49" width="50.7265625" style="9" customWidth="1"/>
    <col min="50" max="50" width="25.7265625" style="9" customWidth="1"/>
    <col min="51" max="51" width="18.54296875" style="9" customWidth="1"/>
    <col min="52" max="52" width="26.54296875" style="9" bestFit="1" customWidth="1"/>
    <col min="53" max="53" width="24.7265625" style="9" bestFit="1" customWidth="1"/>
    <col min="54" max="54" width="23" style="9" bestFit="1" customWidth="1"/>
    <col min="55" max="56" width="10.54296875" style="9" customWidth="1"/>
    <col min="57" max="57" width="9.1796875" style="9"/>
    <col min="58" max="58" width="50.7265625" style="9" customWidth="1"/>
    <col min="59" max="59" width="25.7265625" style="9" customWidth="1"/>
    <col min="60" max="16384" width="9.1796875" style="9"/>
  </cols>
  <sheetData>
    <row r="1" spans="1:59" x14ac:dyDescent="0.35">
      <c r="J1" s="36" t="s">
        <v>294</v>
      </c>
      <c r="AB1" s="32"/>
      <c r="AC1" s="36" t="s">
        <v>294</v>
      </c>
      <c r="AU1" s="32"/>
      <c r="AV1" s="32"/>
      <c r="AW1" s="25" t="str">
        <f>IF(SIGN(COUNTIFS(Tabel1[Jaotus],"Ainukasutuses pind",Tabel1[Üürnik],"")+COUNTIFS(Tabel1[Jaotus],"&lt;&gt;Ainukasutuses pind",Tabel1[Üürnik],"*"))=0,"","Kontrolli Eksplikatsiooni lehel punasega värvitud väljasid")</f>
        <v/>
      </c>
      <c r="BF1" s="25" t="s">
        <v>295</v>
      </c>
    </row>
    <row r="2" spans="1:59" x14ac:dyDescent="0.3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Tallinna Vangla</v>
      </c>
      <c r="K2" s="13" t="str">
        <f ca="1">Eksplikatsioon!P3</f>
        <v>Tartu Halduskohus</v>
      </c>
      <c r="L2" s="13" t="str">
        <f ca="1">Eksplikatsioon!Q3</f>
        <v>Prokuratuur</v>
      </c>
      <c r="M2" s="13" t="str">
        <f ca="1">Eksplikatsioon!R3</f>
        <v>Viru Maakohus</v>
      </c>
      <c r="N2" s="13" t="str">
        <f ca="1">Eksplikatsioon!S3</f>
        <v xml:space="preserve"> </v>
      </c>
      <c r="O2" s="13" t="str">
        <f ca="1">Eksplikatsioon!T3</f>
        <v xml:space="preserve"> </v>
      </c>
      <c r="P2" s="13" t="str">
        <f ca="1">Eksplikatsioon!U3</f>
        <v xml:space="preserve"> </v>
      </c>
      <c r="Q2" s="13" t="str">
        <f ca="1">Eksplikatsioon!V3</f>
        <v xml:space="preserve"> </v>
      </c>
      <c r="R2" s="13" t="str">
        <f ca="1">Eksplikatsioon!W3</f>
        <v xml:space="preserve"> </v>
      </c>
      <c r="S2" s="13" t="str">
        <f ca="1">Eksplikatsioon!X3</f>
        <v xml:space="preserve"> </v>
      </c>
      <c r="T2" s="13" t="str">
        <f ca="1">Eksplikatsioon!Y3</f>
        <v>Aktiivne vakants üürnik</v>
      </c>
      <c r="U2" s="13" t="str">
        <f ca="1">Eksplikatsioon!Z3</f>
        <v>Aktiivne vakantsus</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Tallinna Vangla</v>
      </c>
      <c r="AD2" s="13" t="str">
        <f ca="1">Eksplikatsioon!P3</f>
        <v>Tartu Halduskohus</v>
      </c>
      <c r="AE2" s="13" t="str">
        <f ca="1">Eksplikatsioon!Q3</f>
        <v>Prokuratuur</v>
      </c>
      <c r="AF2" s="13" t="str">
        <f ca="1">Eksplikatsioon!R3</f>
        <v>Viru Maakohus</v>
      </c>
      <c r="AG2" s="13" t="str">
        <f ca="1">Eksplikatsioon!S3</f>
        <v xml:space="preserve"> </v>
      </c>
      <c r="AH2" s="13" t="str">
        <f ca="1">Eksplikatsioon!T3</f>
        <v xml:space="preserve"> </v>
      </c>
      <c r="AI2" s="13" t="str">
        <f ca="1">Eksplikatsioon!U3</f>
        <v xml:space="preserve"> </v>
      </c>
      <c r="AJ2" s="13" t="str">
        <f ca="1">Eksplikatsioon!V3</f>
        <v xml:space="preserve"> </v>
      </c>
      <c r="AK2" s="13" t="str">
        <f ca="1">Eksplikatsioon!W3</f>
        <v xml:space="preserve"> </v>
      </c>
      <c r="AL2" s="13" t="str">
        <f ca="1">Eksplikatsioon!X3</f>
        <v xml:space="preserve"> </v>
      </c>
      <c r="AM2" s="13" t="str">
        <f ca="1">Eksplikatsioon!Y3</f>
        <v>Aktiivne vakants üürnik</v>
      </c>
      <c r="AN2" s="13" t="str">
        <f ca="1">Eksplikatsioon!Z3</f>
        <v>Aktiivne vakantsus</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41</v>
      </c>
      <c r="AX2" s="62" t="s">
        <v>42</v>
      </c>
      <c r="AY2" s="62" t="s">
        <v>55</v>
      </c>
      <c r="AZ2" s="62" t="s">
        <v>296</v>
      </c>
      <c r="BA2" s="62" t="s">
        <v>72</v>
      </c>
      <c r="BB2" s="62" t="s">
        <v>297</v>
      </c>
      <c r="BC2" s="62" t="s">
        <v>298</v>
      </c>
      <c r="BD2" s="62" t="s">
        <v>299</v>
      </c>
      <c r="BF2" s="61" t="s">
        <v>41</v>
      </c>
      <c r="BG2" s="61" t="s">
        <v>42</v>
      </c>
    </row>
    <row r="3" spans="1:59" x14ac:dyDescent="0.35">
      <c r="A3" s="23" t="str">
        <f>IF(Eksplikatsioon!A4=0,"",Eksplikatsioon!A4)</f>
        <v>01</v>
      </c>
      <c r="B3" s="60">
        <f>IF(Eksplikatsioon!B4=0,"",Eksplikatsioon!B4)</f>
        <v>101</v>
      </c>
      <c r="C3" s="23" t="str">
        <f>IF(Eksplikatsioon!C4=0,"",Eksplikatsioon!C4)</f>
        <v>VERTIKAALSETE ÜHENDUSTEEDE PIND</v>
      </c>
      <c r="D3" s="23" t="str">
        <f>IF(Eksplikatsioon!D4=0,"",Eksplikatsioon!D4)</f>
        <v>Trepp/Trepikoda</v>
      </c>
      <c r="E3" s="58">
        <f>IF(Eksplikatsioon!F4=0,"",Eksplikatsioon!F4)</f>
        <v>8.1</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Tallinna Vangla</v>
      </c>
      <c r="AX3" s="39" t="str">
        <f t="shared" ref="AX3" si="0">IF(BG3&lt;&gt;"",BG3,"")</f>
        <v>KOOLI2_05</v>
      </c>
      <c r="AY3" s="37">
        <f>IF(BF3&lt;&gt;"",IF(SUMIFS(E:E,H:H,AW3,G:G,"Ainukasutuses pind",C:C,"ÜÜRITAV PIND")=0,0,SUMIFS(E:E,H:H,AW3,G:G,"Ainukasutuses pind",C:C,"ÜÜRITAV PIND")),IF(AW3="Aktiivne vakantsus",SUMIFS(E:E,C:C,"üüritav pind",G:G,"ainukasutuses pind")-SUM($AY$2:AY2),IF(AW3="Üüritav pind kokku",SUM($AY$2:AY2),"")))</f>
        <v>150.70000000000002</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78.317541905754823</v>
      </c>
      <c r="BC3" s="37">
        <f ca="1">IF(AW3="Passiivne vakantsus",SUMIFS(E:E,C:C,"PASSIIVNE VAKANTSUS"),IF(AW3="Üüritav pind kokku",SUM(AY3:BB3),IF(AW3&lt;&gt;"",SUM(AY3:BB3),"")))</f>
        <v>229.01754190575485</v>
      </c>
      <c r="BD3" s="47">
        <f ca="1">IFERROR(IF(AND(AW3&lt;&gt;"passiivne vakantsus"),BC3/(SUMIFS(BC:BC,AW:AW,"Üüritav pind kokku")),""),"")</f>
        <v>6.0855510298343185E-2</v>
      </c>
      <c r="BF3" s="38" t="s">
        <v>110</v>
      </c>
      <c r="BG3" s="38" t="s">
        <v>300</v>
      </c>
    </row>
    <row r="4" spans="1:59" x14ac:dyDescent="0.35">
      <c r="A4" s="23" t="str">
        <f>IF(Eksplikatsioon!A5=0,"",Eksplikatsioon!A5)</f>
        <v>01</v>
      </c>
      <c r="B4" s="60" t="str">
        <f>IF(Eksplikatsioon!B5=0,"",Eksplikatsioon!B5)</f>
        <v>101A</v>
      </c>
      <c r="C4" s="23" t="str">
        <f>IF(Eksplikatsioon!C5=0,"",Eksplikatsioon!C5)</f>
        <v>TEHNOPIND</v>
      </c>
      <c r="D4" s="23" t="str">
        <f>IF(Eksplikatsioon!D5=0,"",Eksplikatsioon!D5)</f>
        <v>Hoolderuum</v>
      </c>
      <c r="E4" s="58">
        <f>IF(Eksplikatsioon!F5=0,"",Eksplikatsioon!F5)</f>
        <v>2.1</v>
      </c>
      <c r="F4" s="23" t="str">
        <f>IF(Eksplikatsioon!H5=0,"",Eksplikatsioon!H5)</f>
        <v/>
      </c>
      <c r="G4" s="23" t="str">
        <f>IF(Eksplikatsioon!J5=0,"",Eksplikatsioon!J5)</f>
        <v/>
      </c>
      <c r="H4" s="23" t="str">
        <f>IF(Eksplikatsioon!K5=0,"",Eksplikatsioon!K5)</f>
        <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Tartu Halduskohus</v>
      </c>
      <c r="AX4" s="39" t="str">
        <f t="shared" ref="AX4:AX9" si="2">IF(BG4&lt;&gt;"",BG4,"")</f>
        <v>KOOLI2_04</v>
      </c>
      <c r="AY4" s="37">
        <f>IF(BF4&lt;&gt;"",IF(SUMIFS(E:E,H:H,AW4,G:G,"Ainukasutuses pind",C:C,"ÜÜRITAV PIND")=0,0,SUMIFS(E:E,H:H,AW4,G:G,"Ainukasutuses pind",C:C,"ÜÜRITAV PIND")),IF(AW4="Aktiivne vakantsus",SUMIFS(E:E,C:C,"üüritav pind",G:G,"ainukasutuses pind")-SUM($AY$2:AY3),IF(AW4="Üüritav pind kokku",SUM($AY$2:AY3),"")))</f>
        <v>41.2</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10.420709093606289</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6.5668429098128085</v>
      </c>
      <c r="BC4" s="37">
        <f t="shared" ref="BC4:BC9" ca="1" si="3">IF(AW4="Passiivne vakantsus",SUMIFS(E:E,C:C,"PASSIIVNE VAKANTSUS"),IF(AW4="Üüritav pind kokku",SUM(AY4:BB4),IF(AW4&lt;&gt;"",SUM(AY4:BB4),"")))</f>
        <v>58.1875520034191</v>
      </c>
      <c r="BD4" s="47">
        <f t="shared" ref="BD4:BD9" ca="1" si="4">IFERROR(IF(AND(AW4&lt;&gt;"passiivne vakantsus"),BC4/(SUMIFS(BC:BC,AW:AW,"Üüritav pind kokku")),""),"")</f>
        <v>1.5461842532729017E-2</v>
      </c>
      <c r="BF4" s="38" t="s">
        <v>103</v>
      </c>
      <c r="BG4" s="38" t="s">
        <v>301</v>
      </c>
    </row>
    <row r="5" spans="1:59" x14ac:dyDescent="0.35">
      <c r="A5" s="23" t="str">
        <f>IF(Eksplikatsioon!A6=0,"",Eksplikatsioon!A6)</f>
        <v>01</v>
      </c>
      <c r="B5" s="60">
        <f>IF(Eksplikatsioon!B6=0,"",Eksplikatsioon!B6)</f>
        <v>102</v>
      </c>
      <c r="C5" s="23" t="str">
        <f>IF(Eksplikatsioon!C6=0,"",Eksplikatsioon!C6)</f>
        <v>ÜÜRITAV PIND</v>
      </c>
      <c r="D5" s="23" t="str">
        <f>IF(Eksplikatsioon!D6=0,"",Eksplikatsioon!D6)</f>
        <v>Eriotstarbeline ruum</v>
      </c>
      <c r="E5" s="58">
        <f>IF(Eksplikatsioon!F6=0,"",Eksplikatsioon!F6)</f>
        <v>4.7</v>
      </c>
      <c r="F5" s="23" t="str">
        <f>IF(Eksplikatsioon!H6=0,"",Eksplikatsioon!H6)</f>
        <v/>
      </c>
      <c r="G5" s="23" t="str">
        <f>IF(Eksplikatsioon!J6=0,"",Eksplikatsioon!J6)</f>
        <v>Ainukasutuses pind</v>
      </c>
      <c r="H5" s="23" t="str">
        <f>IF(Eksplikatsioon!K6=0,"",Eksplikatsioon!K6)</f>
        <v>Aktiivne vakants üürnik</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Prokuratuur</v>
      </c>
      <c r="AX5" s="39" t="str">
        <f t="shared" si="2"/>
        <v>KOOLI2_03</v>
      </c>
      <c r="AY5" s="37">
        <f>IF(BF5&lt;&gt;"",IF(SUMIFS(E:E,H:H,AW5,G:G,"Ainukasutuses pind",C:C,"ÜÜRITAV PIND")=0,0,SUMIFS(E:E,H:H,AW5,G:G,"Ainukasutuses pind",C:C,"ÜÜRITAV PIND")),IF(AW5="Aktiivne vakantsus",SUMIFS(E:E,C:C,"üüritav pind",G:G,"ainukasutuses pind")-SUM($AY$2:AY4),IF(AW5="Üüritav pind kokku",SUM($AY$2:AY4),"")))</f>
        <v>675.69999999999993</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72.826295438465223</v>
      </c>
      <c r="BC5" s="37">
        <f t="shared" ca="1" si="3"/>
        <v>748.52629543846513</v>
      </c>
      <c r="BD5" s="47">
        <f t="shared" ca="1" si="4"/>
        <v>0.19890157453258184</v>
      </c>
      <c r="BF5" s="38" t="s">
        <v>107</v>
      </c>
      <c r="BG5" s="38" t="s">
        <v>302</v>
      </c>
    </row>
    <row r="6" spans="1:59" x14ac:dyDescent="0.35">
      <c r="A6" s="23" t="str">
        <f>IF(Eksplikatsioon!A7=0,"",Eksplikatsioon!A7)</f>
        <v>01</v>
      </c>
      <c r="B6" s="60">
        <f>IF(Eksplikatsioon!B7=0,"",Eksplikatsioon!B7)</f>
        <v>103</v>
      </c>
      <c r="C6" s="23" t="str">
        <f>IF(Eksplikatsioon!C7=0,"",Eksplikatsioon!C7)</f>
        <v>ÜÜRITAV PIND</v>
      </c>
      <c r="D6" s="23" t="str">
        <f>IF(Eksplikatsioon!D7=0,"",Eksplikatsioon!D7)</f>
        <v>Eriotstarbeline ruum</v>
      </c>
      <c r="E6" s="58">
        <f>IF(Eksplikatsioon!F7=0,"",Eksplikatsioon!F7)</f>
        <v>48.3</v>
      </c>
      <c r="F6" s="23" t="str">
        <f>IF(Eksplikatsioon!H7=0,"",Eksplikatsioon!H7)</f>
        <v/>
      </c>
      <c r="G6" s="23" t="str">
        <f>IF(Eksplikatsioon!J7=0,"",Eksplikatsioon!J7)</f>
        <v>Ainukasutuses pind</v>
      </c>
      <c r="H6" s="23" t="str">
        <f>IF(Eksplikatsioon!K7=0,"",Eksplikatsioon!K7)</f>
        <v>Aktiivne vakants üürnik</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Viru Maakohus</v>
      </c>
      <c r="AX6" s="39" t="str">
        <f t="shared" si="2"/>
        <v>KOOLI2_02</v>
      </c>
      <c r="AY6" s="37">
        <f>IF(BF6&lt;&gt;"",IF(SUMIFS(E:E,H:H,AW6,G:G,"Ainukasutuses pind",C:C,"ÜÜRITAV PIND")=0,0,SUMIFS(E:E,H:H,AW6,G:G,"Ainukasutuses pind",C:C,"ÜÜRITAV PIND")),IF(AW6="Aktiivne vakantsus",SUMIFS(E:E,C:C,"üüritav pind",G:G,"ainukasutuses pind")-SUM($AY$2:AY5),IF(AW6="Üüritav pind kokku",SUM($AY$2:AY5),"")))</f>
        <v>1041.3</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160.07929090639371</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v>
      </c>
      <c r="BB6" s="37">
        <f ca="1">IF(OR(BF6&lt;&gt;"",AW6="Aktiivne vakantsus"),IFERROR(SUM(INDIRECT("r3c"&amp;MATCH($AW6,AC$2:AU$2,0)+28,FALSE):INDIRECT("r1002c"&amp;MATCH($AW6,AC$2:AU$2,0)+28,FALSE)),0),IF(AW6="Üüritav pind kokku",SUM($BB$2:BB5),""))</f>
        <v>497.06840111894718</v>
      </c>
      <c r="BC6" s="37">
        <f t="shared" ca="1" si="3"/>
        <v>1698.4476920253408</v>
      </c>
      <c r="BD6" s="47">
        <f t="shared" ca="1" si="4"/>
        <v>0.45131870752407227</v>
      </c>
      <c r="BF6" s="38" t="s">
        <v>65</v>
      </c>
      <c r="BG6" s="38" t="s">
        <v>303</v>
      </c>
    </row>
    <row r="7" spans="1:59" x14ac:dyDescent="0.35">
      <c r="A7" s="23" t="str">
        <f>IF(Eksplikatsioon!A8=0,"",Eksplikatsioon!A8)</f>
        <v>01</v>
      </c>
      <c r="B7" s="60">
        <f>IF(Eksplikatsioon!B8=0,"",Eksplikatsioon!B8)</f>
        <v>104</v>
      </c>
      <c r="C7" s="23" t="str">
        <f>IF(Eksplikatsioon!C8=0,"",Eksplikatsioon!C8)</f>
        <v>ÜÜRITAV PIND</v>
      </c>
      <c r="D7" s="23" t="str">
        <f>IF(Eksplikatsioon!D8=0,"",Eksplikatsioon!D8)</f>
        <v>Eriotstarbeline ruum</v>
      </c>
      <c r="E7" s="58">
        <f>IF(Eksplikatsioon!F8=0,"",Eksplikatsioon!F8)</f>
        <v>9.6</v>
      </c>
      <c r="F7" s="23" t="str">
        <f>IF(Eksplikatsioon!H8=0,"",Eksplikatsioon!H8)</f>
        <v/>
      </c>
      <c r="G7" s="23" t="str">
        <f>IF(Eksplikatsioon!J8=0,"",Eksplikatsioon!J8)</f>
        <v>Ühiskasutuses muu pind (hoone)</v>
      </c>
      <c r="H7" s="23" t="str">
        <f>IF(Eksplikatsioon!K8=0,"",Eksplikatsioon!K8)</f>
        <v/>
      </c>
      <c r="I7" s="23" t="str">
        <f>IF(Eksplikatsioon!L8=0,"",Eksplikatsioon!L8)</f>
        <v/>
      </c>
      <c r="J7" s="31">
        <f ca="1">IFERROR(IF($G7=Tabelid!$L$6,Eksplikatsioon!O8/SUM(Eksplikatsioon!$O8:'Eksplikatsioon'!$AG8),IF($G7=Tabelid!$L$4,IFERROR(SUMIFS($E:$E,$G:$G,Tabelid!$L$1,$C:$C,Tabelid!$J$4,$H:$H,J$2,$A:$A,$A7)/SUMIFS($E:$E,$G:$G,Tabelid!$L$1,$C:$C,Tabelid!$J$4,$A:$A,$A7),0),IF($G7=Tabelid!$L$5,IFERROR(SUMIFS($E:$E,$G:$G,Tabelid!$L$1,$C:$C,Tabelid!$J$4,$H:$H,J$2)/SUMIFS($E:$E,$G:$G,Tabelid!$L$1,$C:$C,Tabelid!$J$4),0),""))),"")</f>
        <v>5.4688634054289476E-2</v>
      </c>
      <c r="K7" s="31">
        <f ca="1">IFERROR(IF($G7=Tabelid!$L$6,Eksplikatsioon!P8/SUM(Eksplikatsioon!$O8:'Eksplikatsioon'!$AG8),IF($G7=Tabelid!$L$4,IFERROR(SUMIFS($E:$E,$G:$G,Tabelid!$L$1,$C:$C,Tabelid!$J$4,$H:$H,K$2,$A:$A,$A7)/SUMIFS($E:$E,$G:$G,Tabelid!$L$1,$C:$C,Tabelid!$J$4,$A:$A,$A7),0),IF($G7=Tabelid!$L$5,IFERROR(SUMIFS($E:$E,$G:$G,Tabelid!$L$1,$C:$C,Tabelid!$J$4,$H:$H,K$2)/SUMIFS($E:$E,$G:$G,Tabelid!$L$1,$C:$C,Tabelid!$J$4),0),""))),"")</f>
        <v>1.4951371752068522E-2</v>
      </c>
      <c r="L7" s="31">
        <f ca="1">IFERROR(IF($G7=Tabelid!$L$6,Eksplikatsioon!Q8/SUM(Eksplikatsioon!$O8:'Eksplikatsioon'!$AG8),IF($G7=Tabelid!$L$4,IFERROR(SUMIFS($E:$E,$G:$G,Tabelid!$L$1,$C:$C,Tabelid!$J$4,$H:$H,L$2,$A:$A,$A7)/SUMIFS($E:$E,$G:$G,Tabelid!$L$1,$C:$C,Tabelid!$J$4,$A:$A,$A7),0),IF($G7=Tabelid!$L$5,IFERROR(SUMIFS($E:$E,$G:$G,Tabelid!$L$1,$C:$C,Tabelid!$J$4,$H:$H,L$2)/SUMIFS($E:$E,$G:$G,Tabelid!$L$1,$C:$C,Tabelid!$J$4),0),""))),"")</f>
        <v>0.24520975468137618</v>
      </c>
      <c r="M7" s="31">
        <f ca="1">IFERROR(IF($G7=Tabelid!$L$6,Eksplikatsioon!R8/SUM(Eksplikatsioon!$O8:'Eksplikatsioon'!$AG8),IF($G7=Tabelid!$L$4,IFERROR(SUMIFS($E:$E,$G:$G,Tabelid!$L$1,$C:$C,Tabelid!$J$4,$H:$H,M$2,$A:$A,$A7)/SUMIFS($E:$E,$G:$G,Tabelid!$L$1,$C:$C,Tabelid!$J$4,$A:$A,$A7),0),IF($G7=Tabelid!$L$5,IFERROR(SUMIFS($E:$E,$G:$G,Tabelid!$L$1,$C:$C,Tabelid!$J$4,$H:$H,M$2)/SUMIFS($E:$E,$G:$G,Tabelid!$L$1,$C:$C,Tabelid!$J$4),0),""))),"")</f>
        <v>0.37788503411235314</v>
      </c>
      <c r="N7" s="31">
        <f ca="1">IFERROR(IF($G7=Tabelid!$L$6,Eksplikatsioon!S8/SUM(Eksplikatsioon!$O8:'Eksplikatsioon'!$AG8),IF($G7=Tabelid!$L$4,IFERROR(SUMIFS($E:$E,$G:$G,Tabelid!$L$1,$C:$C,Tabelid!$J$4,$H:$H,N$2,$A:$A,$A7)/SUMIFS($E:$E,$G:$G,Tabelid!$L$1,$C:$C,Tabelid!$J$4,$A:$A,$A7),0),IF($G7=Tabelid!$L$5,IFERROR(SUMIFS($E:$E,$G:$G,Tabelid!$L$1,$C:$C,Tabelid!$J$4,$H:$H,N$2)/SUMIFS($E:$E,$G:$G,Tabelid!$L$1,$C:$C,Tabelid!$J$4),0),""))),"")</f>
        <v>0</v>
      </c>
      <c r="O7" s="31">
        <f ca="1">IFERROR(IF($G7=Tabelid!$L$6,Eksplikatsioon!T8/SUM(Eksplikatsioon!$O8:'Eksplikatsioon'!$AG8),IF($G7=Tabelid!$L$4,IFERROR(SUMIFS($E:$E,$G:$G,Tabelid!$L$1,$C:$C,Tabelid!$J$4,$H:$H,O$2,$A:$A,$A7)/SUMIFS($E:$E,$G:$G,Tabelid!$L$1,$C:$C,Tabelid!$J$4,$A:$A,$A7),0),IF($G7=Tabelid!$L$5,IFERROR(SUMIFS($E:$E,$G:$G,Tabelid!$L$1,$C:$C,Tabelid!$J$4,$H:$H,O$2)/SUMIFS($E:$E,$G:$G,Tabelid!$L$1,$C:$C,Tabelid!$J$4),0),""))),"")</f>
        <v>0</v>
      </c>
      <c r="P7" s="31">
        <f ca="1">IFERROR(IF($G7=Tabelid!$L$6,Eksplikatsioon!U8/SUM(Eksplikatsioon!$O8:'Eksplikatsioon'!$AG8),IF($G7=Tabelid!$L$4,IFERROR(SUMIFS($E:$E,$G:$G,Tabelid!$L$1,$C:$C,Tabelid!$J$4,$H:$H,P$2,$A:$A,$A7)/SUMIFS($E:$E,$G:$G,Tabelid!$L$1,$C:$C,Tabelid!$J$4,$A:$A,$A7),0),IF($G7=Tabelid!$L$5,IFERROR(SUMIFS($E:$E,$G:$G,Tabelid!$L$1,$C:$C,Tabelid!$J$4,$H:$H,P$2)/SUMIFS($E:$E,$G:$G,Tabelid!$L$1,$C:$C,Tabelid!$J$4),0),""))),"")</f>
        <v>0</v>
      </c>
      <c r="Q7" s="31">
        <f ca="1">IFERROR(IF($G7=Tabelid!$L$6,Eksplikatsioon!V8/SUM(Eksplikatsioon!$O8:'Eksplikatsioon'!$AG8),IF($G7=Tabelid!$L$4,IFERROR(SUMIFS($E:$E,$G:$G,Tabelid!$L$1,$C:$C,Tabelid!$J$4,$H:$H,Q$2,$A:$A,$A7)/SUMIFS($E:$E,$G:$G,Tabelid!$L$1,$C:$C,Tabelid!$J$4,$A:$A,$A7),0),IF($G7=Tabelid!$L$5,IFERROR(SUMIFS($E:$E,$G:$G,Tabelid!$L$1,$C:$C,Tabelid!$J$4,$H:$H,Q$2)/SUMIFS($E:$E,$G:$G,Tabelid!$L$1,$C:$C,Tabelid!$J$4),0),""))),"")</f>
        <v>0</v>
      </c>
      <c r="R7" s="31">
        <f ca="1">IFERROR(IF($G7=Tabelid!$L$6,Eksplikatsioon!W8/SUM(Eksplikatsioon!$O8:'Eksplikatsioon'!$AG8),IF($G7=Tabelid!$L$4,IFERROR(SUMIFS($E:$E,$G:$G,Tabelid!$L$1,$C:$C,Tabelid!$J$4,$H:$H,R$2,$A:$A,$A7)/SUMIFS($E:$E,$G:$G,Tabelid!$L$1,$C:$C,Tabelid!$J$4,$A:$A,$A7),0),IF($G7=Tabelid!$L$5,IFERROR(SUMIFS($E:$E,$G:$G,Tabelid!$L$1,$C:$C,Tabelid!$J$4,$H:$H,R$2)/SUMIFS($E:$E,$G:$G,Tabelid!$L$1,$C:$C,Tabelid!$J$4),0),""))),"")</f>
        <v>0</v>
      </c>
      <c r="S7" s="31">
        <f ca="1">IFERROR(IF($G7=Tabelid!$L$6,Eksplikatsioon!X8/SUM(Eksplikatsioon!$O8:'Eksplikatsioon'!$AG8),IF($G7=Tabelid!$L$4,IFERROR(SUMIFS($E:$E,$G:$G,Tabelid!$L$1,$C:$C,Tabelid!$J$4,$H:$H,S$2,$A:$A,$A7)/SUMIFS($E:$E,$G:$G,Tabelid!$L$1,$C:$C,Tabelid!$J$4,$A:$A,$A7),0),IF($G7=Tabelid!$L$5,IFERROR(SUMIFS($E:$E,$G:$G,Tabelid!$L$1,$C:$C,Tabelid!$J$4,$H:$H,S$2)/SUMIFS($E:$E,$G:$G,Tabelid!$L$1,$C:$C,Tabelid!$J$4),0),""))),"")</f>
        <v>0</v>
      </c>
      <c r="T7" s="31">
        <f ca="1">IFERROR(IF($G7=Tabelid!$L$6,Eksplikatsioon!Y8/SUM(Eksplikatsioon!$O8:'Eksplikatsioon'!$AG8),IF($G7=Tabelid!$L$4,IFERROR(SUMIFS($E:$E,$G:$G,Tabelid!$L$1,$C:$C,Tabelid!$J$4,$H:$H,T$2,$A:$A,$A7)/SUMIFS($E:$E,$G:$G,Tabelid!$L$1,$C:$C,Tabelid!$J$4,$A:$A,$A7),0),IF($G7=Tabelid!$L$5,IFERROR(SUMIFS($E:$E,$G:$G,Tabelid!$L$1,$C:$C,Tabelid!$J$4,$H:$H,T$2)/SUMIFS($E:$E,$G:$G,Tabelid!$L$1,$C:$C,Tabelid!$J$4),0),""))),"")</f>
        <v>0.19865002177384242</v>
      </c>
      <c r="U7" s="31">
        <f ca="1">IFERROR(IF($G7=Tabelid!$L$6,Eksplikatsioon!Z8/SUM(Eksplikatsioon!$O8:'Eksplikatsioon'!$AG8),IF($G7=Tabelid!$L$4,IFERROR(SUMIFS($E:$E,$G:$G,Tabelid!$L$1,$C:$C,Tabelid!$J$4,$H:$H,U$2,$A:$A,$A7)/SUMIFS($E:$E,$G:$G,Tabelid!$L$1,$C:$C,Tabelid!$J$4,$A:$A,$A7),0),IF($G7=Tabelid!$L$5,IFERROR(SUMIFS($E:$E,$G:$G,Tabelid!$L$1,$C:$C,Tabelid!$J$4,$H:$H,U$2)/SUMIFS($E:$E,$G:$G,Tabelid!$L$1,$C:$C,Tabelid!$J$4),0),""))),"")</f>
        <v>0.10861518362607059</v>
      </c>
      <c r="V7" s="31">
        <f ca="1">IFERROR(IF($G7=Tabelid!$L$6,Eksplikatsioon!AA8/SUM(Eksplikatsioon!$O8:'Eksplikatsioon'!$AG8),IF($G7=Tabelid!$L$4,IFERROR(SUMIFS($E:$E,$G:$G,Tabelid!$L$1,$C:$C,Tabelid!$J$4,$H:$H,V$2,$A:$A,$A7)/SUMIFS($E:$E,$G:$G,Tabelid!$L$1,$C:$C,Tabelid!$J$4,$A:$A,$A7),0),IF($G7=Tabelid!$L$5,IFERROR(SUMIFS($E:$E,$G:$G,Tabelid!$L$1,$C:$C,Tabelid!$J$4,$H:$H,V$2)/SUMIFS($E:$E,$G:$G,Tabelid!$L$1,$C:$C,Tabelid!$J$4),0),""))),"")</f>
        <v>0</v>
      </c>
      <c r="W7" s="31">
        <f ca="1">IFERROR(IF($G7=Tabelid!$L$6,Eksplikatsioon!AB8/SUM(Eksplikatsioon!$O8:'Eksplikatsioon'!$AG8),IF($G7=Tabelid!$L$4,IFERROR(SUMIFS($E:$E,$G:$G,Tabelid!$L$1,$C:$C,Tabelid!$J$4,$H:$H,W$2,$A:$A,$A7)/SUMIFS($E:$E,$G:$G,Tabelid!$L$1,$C:$C,Tabelid!$J$4,$A:$A,$A7),0),IF($G7=Tabelid!$L$5,IFERROR(SUMIFS($E:$E,$G:$G,Tabelid!$L$1,$C:$C,Tabelid!$J$4,$H:$H,W$2)/SUMIFS($E:$E,$G:$G,Tabelid!$L$1,$C:$C,Tabelid!$J$4),0),""))),"")</f>
        <v>0</v>
      </c>
      <c r="X7" s="31">
        <f ca="1">IFERROR(IF($G7=Tabelid!$L$6,Eksplikatsioon!AC8/SUM(Eksplikatsioon!$O8:'Eksplikatsioon'!$AG8),IF($G7=Tabelid!$L$4,IFERROR(SUMIFS($E:$E,$G:$G,Tabelid!$L$1,$C:$C,Tabelid!$J$4,$H:$H,X$2,$A:$A,$A7)/SUMIFS($E:$E,$G:$G,Tabelid!$L$1,$C:$C,Tabelid!$J$4,$A:$A,$A7),0),IF($G7=Tabelid!$L$5,IFERROR(SUMIFS($E:$E,$G:$G,Tabelid!$L$1,$C:$C,Tabelid!$J$4,$H:$H,X$2)/SUMIFS($E:$E,$G:$G,Tabelid!$L$1,$C:$C,Tabelid!$J$4),0),""))),"")</f>
        <v>0</v>
      </c>
      <c r="Y7" s="31">
        <f ca="1">IFERROR(IF($G7=Tabelid!$L$6,Eksplikatsioon!AD8/SUM(Eksplikatsioon!$O8:'Eksplikatsioon'!$AG8),IF($G7=Tabelid!$L$4,IFERROR(SUMIFS($E:$E,$G:$G,Tabelid!$L$1,$C:$C,Tabelid!$J$4,$H:$H,Y$2,$A:$A,$A7)/SUMIFS($E:$E,$G:$G,Tabelid!$L$1,$C:$C,Tabelid!$J$4,$A:$A,$A7),0),IF($G7=Tabelid!$L$5,IFERROR(SUMIFS($E:$E,$G:$G,Tabelid!$L$1,$C:$C,Tabelid!$J$4,$H:$H,Y$2)/SUMIFS($E:$E,$G:$G,Tabelid!$L$1,$C:$C,Tabelid!$J$4),0),""))),"")</f>
        <v>0</v>
      </c>
      <c r="Z7" s="31">
        <f ca="1">IFERROR(IF($G7=Tabelid!$L$6,Eksplikatsioon!AE8/SUM(Eksplikatsioon!$O8:'Eksplikatsioon'!$AG8),IF($G7=Tabelid!$L$4,IFERROR(SUMIFS($E:$E,$G:$G,Tabelid!$L$1,$C:$C,Tabelid!$J$4,$H:$H,Z$2,$A:$A,$A7)/SUMIFS($E:$E,$G:$G,Tabelid!$L$1,$C:$C,Tabelid!$J$4,$A:$A,$A7),0),IF($G7=Tabelid!$L$5,IFERROR(SUMIFS($E:$E,$G:$G,Tabelid!$L$1,$C:$C,Tabelid!$J$4,$H:$H,Z$2)/SUMIFS($E:$E,$G:$G,Tabelid!$L$1,$C:$C,Tabelid!$J$4),0),""))),"")</f>
        <v>0</v>
      </c>
      <c r="AA7" s="31">
        <f ca="1">IFERROR(IF($G7=Tabelid!$L$6,Eksplikatsioon!AF8/SUM(Eksplikatsioon!$O8:'Eksplikatsioon'!$AG8),IF($G7=Tabelid!$L$4,IFERROR(SUMIFS($E:$E,$G:$G,Tabelid!$L$1,$C:$C,Tabelid!$J$4,$H:$H,AA$2,$A:$A,$A7)/SUMIFS($E:$E,$G:$G,Tabelid!$L$1,$C:$C,Tabelid!$J$4,$A:$A,$A7),0),IF($G7=Tabelid!$L$5,IFERROR(SUMIFS($E:$E,$G:$G,Tabelid!$L$1,$C:$C,Tabelid!$J$4,$H:$H,AA$2)/SUMIFS($E:$E,$G:$G,Tabelid!$L$1,$C:$C,Tabelid!$J$4),0),""))),"")</f>
        <v>0</v>
      </c>
      <c r="AB7" s="31">
        <f ca="1">IFERROR(IF($G7=Tabelid!$L$6,Eksplikatsioon!AG8/SUM(Eksplikatsioon!$O8:'Eksplikatsioon'!$AG8),IF($G7=Tabelid!$L$4,IFERROR(SUMIFS($E:$E,$G:$G,Tabelid!$L$1,$C:$C,Tabelid!$J$4,$H:$H,AB$2,$A:$A,$A7)/SUMIFS($E:$E,$G:$G,Tabelid!$L$1,$C:$C,Tabelid!$J$4,$A:$A,$A7),0),IF($G7=Tabelid!$L$5,IFERROR(SUMIFS($E:$E,$G:$G,Tabelid!$L$1,$C:$C,Tabelid!$J$4,$H:$H,AB$2)/SUMIFS($E:$E,$G:$G,Tabelid!$L$1,$C:$C,Tabelid!$J$4),0),""))),"")</f>
        <v>0</v>
      </c>
      <c r="AC7" s="31">
        <f ca="1">IFERROR(IF($G7=Tabelid!$L$6,$E7*J7,IFERROR($E7*J7/SUM($J7:$AB7)*(Eksplikatsioon!O8)/SUMPRODUCT($J7:$AB7,Eksplikatsioon!$O8:$AG8),"")),"")</f>
        <v>0.5889834303627407</v>
      </c>
      <c r="AD7" s="31">
        <f ca="1">IFERROR(IF($G7=Tabelid!$L$6,$E7*K7,IFERROR($E7*K7/SUM($J7:$AB7)*(Eksplikatsioon!P8)/SUMPRODUCT($J7:$AB7,Eksplikatsioon!$O8:$AG8),"")),"")</f>
        <v>0.16102267638317797</v>
      </c>
      <c r="AE7" s="31">
        <f ca="1">IFERROR(IF($G7=Tabelid!$L$6,$E7*L7,IFERROR($E7*L7/SUM($J7:$AB7)*(Eksplikatsioon!Q8)/SUMPRODUCT($J7:$AB7,Eksplikatsioon!$O8:$AG8),"")),"")</f>
        <v>2.6408500590318771</v>
      </c>
      <c r="AF7" s="31">
        <f ca="1">IFERROR(IF($G7=Tabelid!$L$6,$E7*M7,IFERROR($E7*M7/SUM($J7:$AB7)*(Eksplikatsioon!R8)/SUMPRODUCT($J7:$AB7,Eksplikatsioon!$O8:$AG8),"")),"")</f>
        <v>4.0697308960631835</v>
      </c>
      <c r="AG7" s="31">
        <f ca="1">IFERROR(IF($G7=Tabelid!$L$6,$E7*N7,IFERROR($E7*N7/SUM($J7:$AB7)*(Eksplikatsioon!S8)/SUMPRODUCT($J7:$AB7,Eksplikatsioon!$O8:$AG8),"")),"")</f>
        <v>0</v>
      </c>
      <c r="AH7" s="31">
        <f ca="1">IFERROR(IF($G7=Tabelid!$L$6,$E7*O7,IFERROR($E7*O7/SUM($J7:$AB7)*(Eksplikatsioon!T8)/SUMPRODUCT($J7:$AB7,Eksplikatsioon!$O8:$AG8),"")),"")</f>
        <v>0</v>
      </c>
      <c r="AI7" s="31">
        <f ca="1">IFERROR(IF($G7=Tabelid!$L$6,$E7*P7,IFERROR($E7*P7/SUM($J7:$AB7)*(Eksplikatsioon!U8)/SUMPRODUCT($J7:$AB7,Eksplikatsioon!$O8:$AG8),"")),"")</f>
        <v>0</v>
      </c>
      <c r="AJ7" s="31">
        <f ca="1">IFERROR(IF($G7=Tabelid!$L$6,$E7*Q7,IFERROR($E7*Q7/SUM($J7:$AB7)*(Eksplikatsioon!V8)/SUMPRODUCT($J7:$AB7,Eksplikatsioon!$O8:$AG8),"")),"")</f>
        <v>0</v>
      </c>
      <c r="AK7" s="31">
        <f ca="1">IFERROR(IF($G7=Tabelid!$L$6,$E7*R7,IFERROR($E7*R7/SUM($J7:$AB7)*(Eksplikatsioon!W8)/SUMPRODUCT($J7:$AB7,Eksplikatsioon!$O8:$AG8),"")),"")</f>
        <v>0</v>
      </c>
      <c r="AL7" s="31">
        <f ca="1">IFERROR(IF($G7=Tabelid!$L$6,$E7*S7,IFERROR($E7*S7/SUM($J7:$AB7)*(Eksplikatsioon!X8)/SUMPRODUCT($J7:$AB7,Eksplikatsioon!$O8:$AG8),"")),"")</f>
        <v>0</v>
      </c>
      <c r="AM7" s="31">
        <f ca="1">IFERROR(IF($G7=Tabelid!$L$6,$E7*T7,IFERROR($E7*T7/SUM($J7:$AB7)*(Eksplikatsioon!Y8)/SUMPRODUCT($J7:$AB7,Eksplikatsioon!$O8:$AG8),"")),"")</f>
        <v>2.1394129381590195</v>
      </c>
      <c r="AN7" s="31">
        <f ca="1">IFERROR(IF($G7=Tabelid!$L$6,$E7*U7,IFERROR($E7*U7/SUM($J7:$AB7)*(Eksplikatsioon!Z8)/SUMPRODUCT($J7:$AB7,Eksplikatsioon!$O8:$AG8),"")),"")</f>
        <v>0</v>
      </c>
      <c r="AO7" s="31">
        <f ca="1">IFERROR(IF($G7=Tabelid!$L$6,$E7*V7,IFERROR($E7*V7/SUM($J7:$AB7)*(Eksplikatsioon!AA8)/SUMPRODUCT($J7:$AB7,Eksplikatsioon!$O8:$AG8),"")),"")</f>
        <v>0</v>
      </c>
      <c r="AP7" s="31">
        <f ca="1">IFERROR(IF($G7=Tabelid!$L$6,$E7*W7,IFERROR($E7*W7/SUM($J7:$AB7)*(Eksplikatsioon!AB8)/SUMPRODUCT($J7:$AB7,Eksplikatsioon!$O8:$AG8),"")),"")</f>
        <v>0</v>
      </c>
      <c r="AQ7" s="31">
        <f ca="1">IFERROR(IF($G7=Tabelid!$L$6,$E7*X7,IFERROR($E7*X7/SUM($J7:$AB7)*(Eksplikatsioon!AC8)/SUMPRODUCT($J7:$AB7,Eksplikatsioon!$O8:$AG8),"")),"")</f>
        <v>0</v>
      </c>
      <c r="AR7" s="31">
        <f ca="1">IFERROR(IF($G7=Tabelid!$L$6,$E7*Y7,IFERROR($E7*Y7/SUM($J7:$AB7)*(Eksplikatsioon!AD8)/SUMPRODUCT($J7:$AB7,Eksplikatsioon!$O8:$AG8),"")),"")</f>
        <v>0</v>
      </c>
      <c r="AS7" s="31">
        <f ca="1">IFERROR(IF($G7=Tabelid!$L$6,$E7*Z7,IFERROR($E7*Z7/SUM($J7:$AB7)*(Eksplikatsioon!AE8)/SUMPRODUCT($J7:$AB7,Eksplikatsioon!$O8:$AG8),"")),"")</f>
        <v>0</v>
      </c>
      <c r="AT7" s="31">
        <f ca="1">IFERROR(IF($G7=Tabelid!$L$6,$E7*AA7,IFERROR($E7*AA7/SUM($J7:$AB7)*(Eksplikatsioon!AF8)/SUMPRODUCT($J7:$AB7,Eksplikatsioon!$O8:$AG8),"")),"")</f>
        <v>0</v>
      </c>
      <c r="AU7" s="31">
        <f ca="1">IFERROR(IF($G7=Tabelid!$L$6,$E7*AB7,IFERROR($E7*AB7/SUM($J7:$AB7)*(Eksplikatsioon!AG8)/SUMPRODUCT($J7:$AB7,Eksplikatsioon!$O8:$AG8),"")),"")</f>
        <v>0</v>
      </c>
      <c r="AW7" s="39" t="str">
        <f t="shared" si="1"/>
        <v xml:space="preserve"> </v>
      </c>
      <c r="AX7" s="39" t="str">
        <f t="shared" si="2"/>
        <v/>
      </c>
      <c r="AY7" s="37">
        <f>IF(BF7&lt;&gt;"",IF(SUMIFS(E:E,H:H,AW7,G:G,"Ainukasutuses pind",C:C,"ÜÜRITAV PIND")=0,0,SUMIFS(E:E,H:H,AW7,G:G,"Ainukasutuses pind",C:C,"ÜÜRITAV PIND")),IF(AW7="Aktiivne vakantsus",SUMIFS(E:E,C:C,"üüritav pind",G:G,"ainukasutuses pind")-SUM($AY$2:AY6),IF(AW7="Üüritav pind kokku",SUM($AY$2:AY6),"")))</f>
        <v>0</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v>
      </c>
      <c r="BB7" s="37">
        <f ca="1">IF(OR(BF7&lt;&gt;"",AW7="Aktiivne vakantsus"),IFERROR(SUM(INDIRECT("r3c"&amp;MATCH($AW7,AC$2:AU$2,0)+28,FALSE):INDIRECT("r1002c"&amp;MATCH($AW7,AC$2:AU$2,0)+28,FALSE)),0),IF(AW7="Üüritav pind kokku",SUM($BB$2:BB6),""))</f>
        <v>0</v>
      </c>
      <c r="BC7" s="37">
        <f t="shared" ca="1" si="3"/>
        <v>0</v>
      </c>
      <c r="BD7" s="47">
        <f t="shared" ca="1" si="4"/>
        <v>0</v>
      </c>
      <c r="BF7" s="38" t="s">
        <v>310</v>
      </c>
      <c r="BG7" s="38"/>
    </row>
    <row r="8" spans="1:59" x14ac:dyDescent="0.35">
      <c r="A8" s="23" t="str">
        <f>IF(Eksplikatsioon!A9=0,"",Eksplikatsioon!A9)</f>
        <v>01</v>
      </c>
      <c r="B8" s="60">
        <f>IF(Eksplikatsioon!B9=0,"",Eksplikatsioon!B9)</f>
        <v>105</v>
      </c>
      <c r="C8" s="23" t="str">
        <f>IF(Eksplikatsioon!C9=0,"",Eksplikatsioon!C9)</f>
        <v>ÜÜRITAV PIND</v>
      </c>
      <c r="D8" s="23" t="str">
        <f>IF(Eksplikatsioon!D9=0,"",Eksplikatsioon!D9)</f>
        <v>Eriotstarbeline ruum</v>
      </c>
      <c r="E8" s="58">
        <f>IF(Eksplikatsioon!F9=0,"",Eksplikatsioon!F9)</f>
        <v>28.5</v>
      </c>
      <c r="F8" s="23" t="str">
        <f>IF(Eksplikatsioon!H9=0,"",Eksplikatsioon!H9)</f>
        <v/>
      </c>
      <c r="G8" s="23" t="str">
        <f>IF(Eksplikatsioon!J9=0,"",Eksplikatsioon!J9)</f>
        <v>Ainukasutuses pind</v>
      </c>
      <c r="H8" s="23" t="str">
        <f>IF(Eksplikatsioon!K9=0,"",Eksplikatsioon!K9)</f>
        <v>Aktiivne vakants üürnik</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 xml:space="preserve"> </v>
      </c>
      <c r="AX8" s="39" t="str">
        <f t="shared" si="2"/>
        <v/>
      </c>
      <c r="AY8" s="37">
        <f>IF(BF8&lt;&gt;"",IF(SUMIFS(E:E,H:H,AW8,G:G,"Ainukasutuses pind",C:C,"ÜÜRITAV PIND")=0,0,SUMIFS(E:E,H:H,AW8,G:G,"Ainukasutuses pind",C:C,"ÜÜRITAV PIND")),IF(AW8="Aktiivne vakantsus",SUMIFS(E:E,C:C,"üüritav pind",G:G,"ainukasutuses pind")-SUM($AY$2:AY7),IF(AW8="Üüritav pind kokku",SUM($AY$2:AY7),"")))</f>
        <v>0</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0</v>
      </c>
      <c r="BB8" s="37">
        <f ca="1">IF(OR(BF8&lt;&gt;"",AW8="Aktiivne vakantsus"),IFERROR(SUM(INDIRECT("r3c"&amp;MATCH($AW8,AC$2:AU$2,0)+28,FALSE):INDIRECT("r1002c"&amp;MATCH($AW8,AC$2:AU$2,0)+28,FALSE)),0),IF(AW8="Üüritav pind kokku",SUM($BB$2:BB7),""))</f>
        <v>0</v>
      </c>
      <c r="BC8" s="37">
        <f t="shared" ca="1" si="3"/>
        <v>0</v>
      </c>
      <c r="BD8" s="47">
        <f t="shared" ca="1" si="4"/>
        <v>0</v>
      </c>
      <c r="BF8" s="38" t="s">
        <v>310</v>
      </c>
      <c r="BG8" s="38"/>
    </row>
    <row r="9" spans="1:59" x14ac:dyDescent="0.35">
      <c r="A9" s="23" t="str">
        <f>IF(Eksplikatsioon!A10=0,"",Eksplikatsioon!A10)</f>
        <v>01</v>
      </c>
      <c r="B9" s="60">
        <f>IF(Eksplikatsioon!B10=0,"",Eksplikatsioon!B10)</f>
        <v>106</v>
      </c>
      <c r="C9" s="23" t="str">
        <f>IF(Eksplikatsioon!C10=0,"",Eksplikatsioon!C10)</f>
        <v>ÜÜRITAV PIND</v>
      </c>
      <c r="D9" s="23" t="str">
        <f>IF(Eksplikatsioon!D10=0,"",Eksplikatsioon!D10)</f>
        <v>Eriotstarbeline ruum</v>
      </c>
      <c r="E9" s="58">
        <f>IF(Eksplikatsioon!F10=0,"",Eksplikatsioon!F10)</f>
        <v>10.199999999999999</v>
      </c>
      <c r="F9" s="23" t="str">
        <f>IF(Eksplikatsioon!H10=0,"",Eksplikatsioon!H10)</f>
        <v/>
      </c>
      <c r="G9" s="23" t="str">
        <f>IF(Eksplikatsioon!J10=0,"",Eksplikatsioon!J10)</f>
        <v>Ainukasutuses pind</v>
      </c>
      <c r="H9" s="23" t="str">
        <f>IF(Eksplikatsioon!K10=0,"",Eksplikatsioon!K10)</f>
        <v>Aktiivne vakants üürnik</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 xml:space="preserve"> </v>
      </c>
      <c r="AX9" s="39" t="str">
        <f t="shared" si="2"/>
        <v/>
      </c>
      <c r="AY9" s="37">
        <f>IF(BF9&lt;&gt;"",IF(SUMIFS(E:E,H:H,AW9,G:G,"Ainukasutuses pind",C:C,"ÜÜRITAV PIND")=0,0,SUMIFS(E:E,H:H,AW9,G:G,"Ainukasutuses pind",C:C,"ÜÜRITAV PIND")),IF(AW9="Aktiivne vakantsus",SUMIFS(E:E,C:C,"üüritav pind",G:G,"ainukasutuses pind")-SUM($AY$2:AY8),IF(AW9="Üüritav pind kokku",SUM($AY$2:AY8),"")))</f>
        <v>0</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0</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0</v>
      </c>
      <c r="BB9" s="37">
        <f ca="1">IF(OR(BF9&lt;&gt;"",AW9="Aktiivne vakantsus"),IFERROR(SUM(INDIRECT("r3c"&amp;MATCH($AW9,AC$2:AU$2,0)+28,FALSE):INDIRECT("r1002c"&amp;MATCH($AW9,AC$2:AU$2,0)+28,FALSE)),0),IF(AW9="Üüritav pind kokku",SUM($BB$2:BB8),""))</f>
        <v>0</v>
      </c>
      <c r="BC9" s="37">
        <f t="shared" ca="1" si="3"/>
        <v>0</v>
      </c>
      <c r="BD9" s="47">
        <f t="shared" ca="1" si="4"/>
        <v>0</v>
      </c>
      <c r="BF9" s="38" t="s">
        <v>310</v>
      </c>
      <c r="BG9" s="38"/>
    </row>
    <row r="10" spans="1:59" x14ac:dyDescent="0.35">
      <c r="A10" s="23" t="str">
        <f>IF(Eksplikatsioon!A11=0,"",Eksplikatsioon!A11)</f>
        <v>01</v>
      </c>
      <c r="B10" s="60">
        <f>IF(Eksplikatsioon!B11=0,"",Eksplikatsioon!B11)</f>
        <v>107</v>
      </c>
      <c r="C10" s="23" t="str">
        <f>IF(Eksplikatsioon!C11=0,"",Eksplikatsioon!C11)</f>
        <v>ÜÜRITAV PIND</v>
      </c>
      <c r="D10" s="23" t="str">
        <f>IF(Eksplikatsioon!D11=0,"",Eksplikatsioon!D11)</f>
        <v>Eriotstarbeline ruum</v>
      </c>
      <c r="E10" s="58">
        <f>IF(Eksplikatsioon!F11=0,"",Eksplikatsioon!F11)</f>
        <v>3.7</v>
      </c>
      <c r="F10" s="23" t="str">
        <f>IF(Eksplikatsioon!H11=0,"",Eksplikatsioon!H11)</f>
        <v/>
      </c>
      <c r="G10" s="23" t="str">
        <f>IF(Eksplikatsioon!J11=0,"",Eksplikatsioon!J11)</f>
        <v>Ainukasutuses pind</v>
      </c>
      <c r="H10" s="23" t="str">
        <f>IF(Eksplikatsioon!K11=0,"",Eksplikatsioon!K11)</f>
        <v>Aktiivne vakants üürnik</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 xml:space="preserve"> </v>
      </c>
      <c r="AX10" s="39" t="str">
        <f t="shared" ref="AX10:AX48" si="6">IF(BG10&lt;&gt;"",BG10,"")</f>
        <v/>
      </c>
      <c r="AY10" s="37">
        <f>IF(BF10&lt;&gt;"",IF(SUMIFS(E:E,H:H,AW10,G:G,"Ainukasutuses pind",C:C,"ÜÜRITAV PIND")=0,0,SUMIFS(E:E,H:H,AW10,G:G,"Ainukasutuses pind",C:C,"ÜÜRITAV PIND")),IF(AW10="Aktiivne vakantsus",SUMIFS(E:E,C:C,"üüritav pind",G:G,"ainukasutuses pind")-SUM($AY$2:AY9),IF(AW10="Üüritav pind kokku",SUM($AY$2:AY9),"")))</f>
        <v>0</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0</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0</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0</v>
      </c>
      <c r="BD10" s="47">
        <f t="shared" ref="BD10:BD48" ca="1" si="8">IFERROR(IF(AND(AW10&lt;&gt;"passiivne vakantsus"),BC10/(SUMIFS(BC:BC,AW:AW,"Üüritav pind kokku")),""),"")</f>
        <v>0</v>
      </c>
      <c r="BF10" s="38" t="s">
        <v>310</v>
      </c>
      <c r="BG10" s="38"/>
    </row>
    <row r="11" spans="1:59" x14ac:dyDescent="0.35">
      <c r="A11" s="23" t="str">
        <f>IF(Eksplikatsioon!A12=0,"",Eksplikatsioon!A12)</f>
        <v>01</v>
      </c>
      <c r="B11" s="60">
        <f>IF(Eksplikatsioon!B12=0,"",Eksplikatsioon!B12)</f>
        <v>108</v>
      </c>
      <c r="C11" s="23" t="str">
        <f>IF(Eksplikatsioon!C12=0,"",Eksplikatsioon!C12)</f>
        <v>ÜÜRITAV PIND</v>
      </c>
      <c r="D11" s="23" t="str">
        <f>IF(Eksplikatsioon!D12=0,"",Eksplikatsioon!D12)</f>
        <v>Eriotstarbeline ruum</v>
      </c>
      <c r="E11" s="58">
        <f>IF(Eksplikatsioon!F12=0,"",Eksplikatsioon!F12)</f>
        <v>2.9</v>
      </c>
      <c r="F11" s="23" t="str">
        <f>IF(Eksplikatsioon!H12=0,"",Eksplikatsioon!H12)</f>
        <v/>
      </c>
      <c r="G11" s="23" t="str">
        <f>IF(Eksplikatsioon!J12=0,"",Eksplikatsioon!J12)</f>
        <v>Ainukasutuses pind</v>
      </c>
      <c r="H11" s="23" t="str">
        <f>IF(Eksplikatsioon!K12=0,"",Eksplikatsioon!K12)</f>
        <v>Aktiivne vakants üürnik</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 xml:space="preserve"> </v>
      </c>
      <c r="AX11" s="39" t="str">
        <f t="shared" si="6"/>
        <v/>
      </c>
      <c r="AY11" s="37">
        <f>IF(BF11&lt;&gt;"",IF(SUMIFS(E:E,H:H,AW11,G:G,"Ainukasutuses pind",C:C,"ÜÜRITAV PIND")=0,0,SUMIFS(E:E,H:H,AW11,G:G,"Ainukasutuses pind",C:C,"ÜÜRITAV PIND")),IF(AW11="Aktiivne vakantsus",SUMIFS(E:E,C:C,"üüritav pind",G:G,"ainukasutuses pind")-SUM($AY$2:AY10),IF(AW11="Üüritav pind kokku",SUM($AY$2:AY10),"")))</f>
        <v>0</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0</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0</v>
      </c>
      <c r="BB11" s="37">
        <f ca="1">IF(OR(BF11&lt;&gt;"",AW11="Aktiivne vakantsus"),IFERROR(SUM(INDIRECT("r3c"&amp;MATCH($AW11,AC$2:AU$2,0)+28,FALSE):INDIRECT("r1002c"&amp;MATCH($AW11,AC$2:AU$2,0)+28,FALSE)),0),IF(AW11="Üüritav pind kokku",SUM($BB$2:BB10),""))</f>
        <v>0</v>
      </c>
      <c r="BC11" s="37">
        <f t="shared" ca="1" si="7"/>
        <v>0</v>
      </c>
      <c r="BD11" s="47">
        <f t="shared" ca="1" si="8"/>
        <v>0</v>
      </c>
      <c r="BF11" s="38" t="s">
        <v>310</v>
      </c>
      <c r="BG11" s="38"/>
    </row>
    <row r="12" spans="1:59" x14ac:dyDescent="0.35">
      <c r="A12" s="23" t="str">
        <f>IF(Eksplikatsioon!A13=0,"",Eksplikatsioon!A13)</f>
        <v>01</v>
      </c>
      <c r="B12" s="60">
        <f>IF(Eksplikatsioon!B13=0,"",Eksplikatsioon!B13)</f>
        <v>109</v>
      </c>
      <c r="C12" s="23" t="str">
        <f>IF(Eksplikatsioon!C13=0,"",Eksplikatsioon!C13)</f>
        <v>ÜÜRITAV PIND</v>
      </c>
      <c r="D12" s="23" t="str">
        <f>IF(Eksplikatsioon!D13=0,"",Eksplikatsioon!D13)</f>
        <v>Eriotstarbeline ruum</v>
      </c>
      <c r="E12" s="58">
        <f>IF(Eksplikatsioon!F13=0,"",Eksplikatsioon!F13)</f>
        <v>2.8</v>
      </c>
      <c r="F12" s="23" t="str">
        <f>IF(Eksplikatsioon!H13=0,"",Eksplikatsioon!H13)</f>
        <v/>
      </c>
      <c r="G12" s="23" t="str">
        <f>IF(Eksplikatsioon!J13=0,"",Eksplikatsioon!J13)</f>
        <v>Ainukasutuses pind</v>
      </c>
      <c r="H12" s="23" t="str">
        <f>IF(Eksplikatsioon!K13=0,"",Eksplikatsioon!K13)</f>
        <v>Aktiivne vakants üürnik</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xml:space="preserve"> </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0</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0</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0</v>
      </c>
      <c r="BB12" s="37">
        <f ca="1">IF(OR(BF12&lt;&gt;"",AW12="Aktiivne vakantsus"),IFERROR(SUM(INDIRECT("r3c"&amp;MATCH($AW12,AC$2:AU$2,0)+28,FALSE):INDIRECT("r1002c"&amp;MATCH($AW12,AC$2:AU$2,0)+28,FALSE)),0),IF(AW12="Üüritav pind kokku",SUM($BB$2:BB11),""))</f>
        <v>0</v>
      </c>
      <c r="BC12" s="37">
        <f t="shared" ca="1" si="7"/>
        <v>0</v>
      </c>
      <c r="BD12" s="47">
        <f t="shared" ca="1" si="8"/>
        <v>0</v>
      </c>
      <c r="BF12" s="38" t="s">
        <v>310</v>
      </c>
      <c r="BG12" s="38"/>
    </row>
    <row r="13" spans="1:59" x14ac:dyDescent="0.35">
      <c r="A13" s="23" t="str">
        <f>IF(Eksplikatsioon!A14=0,"",Eksplikatsioon!A14)</f>
        <v>01</v>
      </c>
      <c r="B13" s="60">
        <f>IF(Eksplikatsioon!B14=0,"",Eksplikatsioon!B14)</f>
        <v>110</v>
      </c>
      <c r="C13" s="23" t="str">
        <f>IF(Eksplikatsioon!C14=0,"",Eksplikatsioon!C14)</f>
        <v>ÜÜRITAV PIND</v>
      </c>
      <c r="D13" s="23" t="str">
        <f>IF(Eksplikatsioon!D14=0,"",Eksplikatsioon!D14)</f>
        <v>Eriotstarbeline ruum</v>
      </c>
      <c r="E13" s="58">
        <f>IF(Eksplikatsioon!F14=0,"",Eksplikatsioon!F14)</f>
        <v>6</v>
      </c>
      <c r="F13" s="23" t="str">
        <f>IF(Eksplikatsioon!H14=0,"",Eksplikatsioon!H14)</f>
        <v/>
      </c>
      <c r="G13" s="23" t="str">
        <f>IF(Eksplikatsioon!J14=0,"",Eksplikatsioon!J14)</f>
        <v>Ainukasutuses pind</v>
      </c>
      <c r="H13" s="23" t="str">
        <f>IF(Eksplikatsioon!K14=0,"",Eksplikatsioon!K14)</f>
        <v>Aktiivne vakants üürnik</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Aktiivne vakants üürnik</v>
      </c>
      <c r="AX13" s="39" t="str">
        <f t="shared" si="6"/>
        <v/>
      </c>
      <c r="AY13" s="37">
        <f>IF(BF13&lt;&gt;"",IF(SUMIFS(E:E,H:H,AW13,G:G,"Ainukasutuses pind",C:C,"ÜÜRITAV PIND")=0,0,SUMIFS(E:E,H:H,AW13,G:G,"Ainukasutuses pind",C:C,"ÜÜRITAV PIND")),IF(AW13="Aktiivne vakantsus",SUMIFS(E:E,C:C,"üüritav pind",G:G,"ainukasutuses pind")-SUM($AY$2:AY12),IF(AW13="Üüritav pind kokku",SUM($AY$2:AY12),"")))</f>
        <v>547.4</v>
      </c>
      <c r="AZ13" s="37">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0</v>
      </c>
      <c r="BA13" s="37">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0</v>
      </c>
      <c r="BB13" s="37">
        <f ca="1">IF(OR(BF13&lt;&gt;"",AW13="Aktiivne vakantsus"),IFERROR(SUM(INDIRECT("r3c"&amp;MATCH($AW13,AC$2:AU$2,0)+28,FALSE):INDIRECT("r1002c"&amp;MATCH($AW13,AC$2:AU$2,0)+28,FALSE)),0),IF(AW13="Üüritav pind kokku",SUM($BB$2:BB12),""))</f>
        <v>182.42091862702</v>
      </c>
      <c r="BC13" s="37">
        <f t="shared" ca="1" si="7"/>
        <v>729.82091862701998</v>
      </c>
      <c r="BD13" s="47">
        <f t="shared" ca="1" si="8"/>
        <v>0.1939311026564505</v>
      </c>
      <c r="BF13" s="38" t="s">
        <v>309</v>
      </c>
      <c r="BG13" s="38"/>
    </row>
    <row r="14" spans="1:59" x14ac:dyDescent="0.35">
      <c r="A14" s="23" t="str">
        <f>IF(Eksplikatsioon!A15=0,"",Eksplikatsioon!A15)</f>
        <v>01</v>
      </c>
      <c r="B14" s="60">
        <f>IF(Eksplikatsioon!B15=0,"",Eksplikatsioon!B15)</f>
        <v>111</v>
      </c>
      <c r="C14" s="23" t="str">
        <f>IF(Eksplikatsioon!C15=0,"",Eksplikatsioon!C15)</f>
        <v>ÜÜRITAV PIND</v>
      </c>
      <c r="D14" s="23" t="str">
        <f>IF(Eksplikatsioon!D15=0,"",Eksplikatsioon!D15)</f>
        <v>Eriotstarbeline ruum</v>
      </c>
      <c r="E14" s="58">
        <f>IF(Eksplikatsioon!F15=0,"",Eksplikatsioon!F15)</f>
        <v>2.2000000000000002</v>
      </c>
      <c r="F14" s="23" t="str">
        <f>IF(Eksplikatsioon!H15=0,"",Eksplikatsioon!H15)</f>
        <v/>
      </c>
      <c r="G14" s="23" t="str">
        <f>IF(Eksplikatsioon!J15=0,"",Eksplikatsioon!J15)</f>
        <v>Ainukasutuses pind</v>
      </c>
      <c r="H14" s="23" t="str">
        <f>IF(Eksplikatsioon!K15=0,"",Eksplikatsioon!K15)</f>
        <v>Aktiivne vakants üürnik</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Aktiivne vakantsus</v>
      </c>
      <c r="AX14" s="39" t="str">
        <f t="shared" si="6"/>
        <v/>
      </c>
      <c r="AY14" s="37">
        <f>IF(BF14&lt;&gt;"",IF(SUMIFS(E:E,H:H,AW14,G:G,"Ainukasutuses pind",C:C,"ÜÜRITAV PIND")=0,0,SUMIFS(E:E,H:H,AW14,G:G,"Ainukasutuses pind",C:C,"ÜÜRITAV PIND")),IF(AW14="Aktiivne vakantsus",SUMIFS(E:E,C:C,"üüritav pind",G:G,"ainukasutuses pind")-SUM($AY$2:AY13),IF(AW14="Üüritav pind kokku",SUM($AY$2:AY13),"")))</f>
        <v>299.29999999999927</v>
      </c>
      <c r="AZ14" s="37">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-2.8421709430404007E-14</v>
      </c>
      <c r="BA14" s="37">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0</v>
      </c>
      <c r="BB14" s="37">
        <f ca="1">IF(OR(BF14&lt;&gt;"",AW14="Aktiivne vakantsus"),IFERROR(SUM(INDIRECT("r3c"&amp;MATCH($AW14,AC$2:AU$2,0)+28,FALSE):INDIRECT("r1002c"&amp;MATCH($AW14,AC$2:AU$2,0)+28,FALSE)),0),IF(AW14="Üüritav pind kokku",SUM($BB$2:BB13),""))</f>
        <v>0</v>
      </c>
      <c r="BC14" s="37">
        <f t="shared" ca="1" si="7"/>
        <v>299.29999999999927</v>
      </c>
      <c r="BD14" s="47">
        <f t="shared" ca="1" si="8"/>
        <v>7.9531262455823162E-2</v>
      </c>
      <c r="BF14" s="38"/>
      <c r="BG14" s="38"/>
    </row>
    <row r="15" spans="1:59" x14ac:dyDescent="0.35">
      <c r="A15" s="23" t="str">
        <f>IF(Eksplikatsioon!A16=0,"",Eksplikatsioon!A16)</f>
        <v>01</v>
      </c>
      <c r="B15" s="60">
        <f>IF(Eksplikatsioon!B16=0,"",Eksplikatsioon!B16)</f>
        <v>112</v>
      </c>
      <c r="C15" s="23" t="str">
        <f>IF(Eksplikatsioon!C16=0,"",Eksplikatsioon!C16)</f>
        <v>ÜÜRITAV PIND</v>
      </c>
      <c r="D15" s="23" t="str">
        <f>IF(Eksplikatsioon!D16=0,"",Eksplikatsioon!D16)</f>
        <v>Eriotstarbeline ruum</v>
      </c>
      <c r="E15" s="58">
        <f>IF(Eksplikatsioon!F16=0,"",Eksplikatsioon!F16)</f>
        <v>15</v>
      </c>
      <c r="F15" s="23" t="str">
        <f>IF(Eksplikatsioon!H16=0,"",Eksplikatsioon!H16)</f>
        <v/>
      </c>
      <c r="G15" s="23" t="str">
        <f>IF(Eksplikatsioon!J16=0,"",Eksplikatsioon!J16)</f>
        <v>Ainukasutuses pind</v>
      </c>
      <c r="H15" s="23" t="str">
        <f>IF(Eksplikatsioon!K16=0,"",Eksplikatsioon!K16)</f>
        <v>Aktiivne vakants üürnik</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Üüritav pind kokku</v>
      </c>
      <c r="AX15" s="39" t="str">
        <f t="shared" si="6"/>
        <v/>
      </c>
      <c r="AY15" s="37">
        <f>IF(BF15&lt;&gt;"",IF(SUMIFS(E:E,H:H,AW15,G:G,"Ainukasutuses pind",C:C,"ÜÜRITAV PIND")=0,0,SUMIFS(E:E,H:H,AW15,G:G,"Ainukasutuses pind",C:C,"ÜÜRITAV PIND")),IF(AW15="Aktiivne vakantsus",SUMIFS(E:E,C:C,"üüritav pind",G:G,"ainukasutuses pind")-SUM($AY$2:AY14),IF(AW15="Üüritav pind kokku",SUM($AY$2:AY14),"")))</f>
        <v>2755.599999999999</v>
      </c>
      <c r="AZ15" s="37">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170.49999999999997</v>
      </c>
      <c r="BA15" s="37">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0</v>
      </c>
      <c r="BB15" s="37">
        <f ca="1">IF(OR(BF15&lt;&gt;"",AW15="Aktiivne vakantsus"),IFERROR(SUM(INDIRECT("r3c"&amp;MATCH($AW15,AC$2:AU$2,0)+28,FALSE):INDIRECT("r1002c"&amp;MATCH($AW15,AC$2:AU$2,0)+28,FALSE)),0),IF(AW15="Üüritav pind kokku",SUM($BB$2:BB14),""))</f>
        <v>837.2</v>
      </c>
      <c r="BC15" s="37">
        <f t="shared" ca="1" si="7"/>
        <v>3763.2999999999993</v>
      </c>
      <c r="BD15" s="47">
        <f t="shared" ca="1" si="8"/>
        <v>1</v>
      </c>
      <c r="BF15" s="38"/>
      <c r="BG15" s="38"/>
    </row>
    <row r="16" spans="1:59" x14ac:dyDescent="0.35">
      <c r="A16" s="23" t="str">
        <f>IF(Eksplikatsioon!A17=0,"",Eksplikatsioon!A17)</f>
        <v>01</v>
      </c>
      <c r="B16" s="60">
        <f>IF(Eksplikatsioon!B17=0,"",Eksplikatsioon!B17)</f>
        <v>113</v>
      </c>
      <c r="C16" s="23" t="str">
        <f>IF(Eksplikatsioon!C17=0,"",Eksplikatsioon!C17)</f>
        <v>ÜÜRITAV PIND</v>
      </c>
      <c r="D16" s="23" t="str">
        <f>IF(Eksplikatsioon!D17=0,"",Eksplikatsioon!D17)</f>
        <v>Arhiiv</v>
      </c>
      <c r="E16" s="58">
        <f>IF(Eksplikatsioon!F17=0,"",Eksplikatsioon!F17)</f>
        <v>231.6</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Passiivne vakantsus</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f t="shared" si="7"/>
        <v>0</v>
      </c>
      <c r="BD16" s="47" t="str">
        <f t="shared" si="8"/>
        <v/>
      </c>
      <c r="BF16" s="38"/>
      <c r="BG16" s="38"/>
    </row>
    <row r="17" spans="1:59" x14ac:dyDescent="0.35">
      <c r="A17" s="23" t="str">
        <f>IF(Eksplikatsioon!A18=0,"",Eksplikatsioon!A18)</f>
        <v>01</v>
      </c>
      <c r="B17" s="60">
        <f>IF(Eksplikatsioon!B18=0,"",Eksplikatsioon!B18)</f>
        <v>114</v>
      </c>
      <c r="C17" s="23" t="str">
        <f>IF(Eksplikatsioon!C18=0,"",Eksplikatsioon!C18)</f>
        <v>ÜÜRITAV PIND</v>
      </c>
      <c r="D17" s="23" t="str">
        <f>IF(Eksplikatsioon!D18=0,"",Eksplikatsioon!D18)</f>
        <v>Hoiuruum/Ladu</v>
      </c>
      <c r="E17" s="58">
        <f>IF(Eksplikatsioon!F18=0,"",Eksplikatsioon!F18)</f>
        <v>13.8</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35">
      <c r="A18" s="23" t="str">
        <f>IF(Eksplikatsioon!A19=0,"",Eksplikatsioon!A19)</f>
        <v>01</v>
      </c>
      <c r="B18" s="60">
        <f>IF(Eksplikatsioon!B19=0,"",Eksplikatsioon!B19)</f>
        <v>115</v>
      </c>
      <c r="C18" s="23" t="str">
        <f>IF(Eksplikatsioon!C19=0,"",Eksplikatsioon!C19)</f>
        <v>ÜÜRITAV PIND</v>
      </c>
      <c r="D18" s="23" t="str">
        <f>IF(Eksplikatsioon!D19=0,"",Eksplikatsioon!D19)</f>
        <v>Kabinet/Büroo</v>
      </c>
      <c r="E18" s="58">
        <f>IF(Eksplikatsioon!F19=0,"",Eksplikatsioon!F19)</f>
        <v>26.2</v>
      </c>
      <c r="F18" s="23" t="str">
        <f>IF(Eksplikatsioon!H19=0,"",Eksplikatsioon!H19)</f>
        <v/>
      </c>
      <c r="G18" s="23" t="str">
        <f>IF(Eksplikatsioon!J19=0,"",Eksplikatsioon!J19)</f>
        <v>Ainukasutuses pind</v>
      </c>
      <c r="H18" s="23" t="str">
        <f>IF(Eksplikatsioon!K19=0,"",Eksplikatsioon!K19)</f>
        <v>Aktiivne vakants üürnik</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35">
      <c r="A19" s="23" t="str">
        <f>IF(Eksplikatsioon!A20=0,"",Eksplikatsioon!A20)</f>
        <v>01</v>
      </c>
      <c r="B19" s="60">
        <f>IF(Eksplikatsioon!B20=0,"",Eksplikatsioon!B20)</f>
        <v>116</v>
      </c>
      <c r="C19" s="23" t="str">
        <f>IF(Eksplikatsioon!C20=0,"",Eksplikatsioon!C20)</f>
        <v>ÜÜRITAV PIND</v>
      </c>
      <c r="D19" s="23" t="str">
        <f>IF(Eksplikatsioon!D20=0,"",Eksplikatsioon!D20)</f>
        <v>Eriotstarbeline ruum</v>
      </c>
      <c r="E19" s="58">
        <f>IF(Eksplikatsioon!F20=0,"",Eksplikatsioon!F20)</f>
        <v>20.2</v>
      </c>
      <c r="F19" s="23" t="str">
        <f>IF(Eksplikatsioon!H20=0,"",Eksplikatsioon!H20)</f>
        <v/>
      </c>
      <c r="G19" s="23" t="str">
        <f>IF(Eksplikatsioon!J20=0,"",Eksplikatsioon!J20)</f>
        <v>Ainukasutuses pind</v>
      </c>
      <c r="H19" s="23" t="str">
        <f>IF(Eksplikatsioon!K20=0,"",Eksplikatsioon!K20)</f>
        <v>Aktiivne vakants üürnik</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35">
      <c r="A20" s="23" t="str">
        <f>IF(Eksplikatsioon!A21=0,"",Eksplikatsioon!A21)</f>
        <v>01</v>
      </c>
      <c r="B20" s="60">
        <f>IF(Eksplikatsioon!B21=0,"",Eksplikatsioon!B21)</f>
        <v>117</v>
      </c>
      <c r="C20" s="23" t="str">
        <f>IF(Eksplikatsioon!C21=0,"",Eksplikatsioon!C21)</f>
        <v>ÜÜRITAV PIND</v>
      </c>
      <c r="D20" s="23" t="str">
        <f>IF(Eksplikatsioon!D21=0,"",Eksplikatsioon!D21)</f>
        <v>Eriotstarbeline ruum</v>
      </c>
      <c r="E20" s="58">
        <f>IF(Eksplikatsioon!F21=0,"",Eksplikatsioon!F21)</f>
        <v>20</v>
      </c>
      <c r="F20" s="23" t="str">
        <f>IF(Eksplikatsioon!H21=0,"",Eksplikatsioon!H21)</f>
        <v/>
      </c>
      <c r="G20" s="23" t="str">
        <f>IF(Eksplikatsioon!J21=0,"",Eksplikatsioon!J21)</f>
        <v>Ainukasutuses pind</v>
      </c>
      <c r="H20" s="23" t="str">
        <f>IF(Eksplikatsioon!K21=0,"",Eksplikatsioon!K21)</f>
        <v>Aktiivne vakants üürnik</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35">
      <c r="A21" s="23" t="str">
        <f>IF(Eksplikatsioon!A22=0,"",Eksplikatsioon!A22)</f>
        <v>01</v>
      </c>
      <c r="B21" s="60">
        <f>IF(Eksplikatsioon!B22=0,"",Eksplikatsioon!B22)</f>
        <v>118</v>
      </c>
      <c r="C21" s="23" t="str">
        <f>IF(Eksplikatsioon!C22=0,"",Eksplikatsioon!C22)</f>
        <v>ÜÜRITAV PIND</v>
      </c>
      <c r="D21" s="23" t="str">
        <f>IF(Eksplikatsioon!D22=0,"",Eksplikatsioon!D22)</f>
        <v>Eriotstarbeline ruum</v>
      </c>
      <c r="E21" s="58">
        <f>IF(Eksplikatsioon!F22=0,"",Eksplikatsioon!F22)</f>
        <v>16.5</v>
      </c>
      <c r="F21" s="23" t="str">
        <f>IF(Eksplikatsioon!H22=0,"",Eksplikatsioon!H22)</f>
        <v/>
      </c>
      <c r="G21" s="23" t="str">
        <f>IF(Eksplikatsioon!J22=0,"",Eksplikatsioon!J22)</f>
        <v>Ainukasutuses pind</v>
      </c>
      <c r="H21" s="23" t="str">
        <f>IF(Eksplikatsioon!K22=0,"",Eksplikatsioon!K22)</f>
        <v>Aktiivne vakants üürnik</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35">
      <c r="A22" s="23" t="str">
        <f>IF(Eksplikatsioon!A23=0,"",Eksplikatsioon!A23)</f>
        <v>01</v>
      </c>
      <c r="B22" s="60">
        <f>IF(Eksplikatsioon!B23=0,"",Eksplikatsioon!B23)</f>
        <v>119</v>
      </c>
      <c r="C22" s="23" t="str">
        <f>IF(Eksplikatsioon!C23=0,"",Eksplikatsioon!C23)</f>
        <v>VERTIKAALSETE ÜHENDUSTEEDE PIND</v>
      </c>
      <c r="D22" s="23" t="str">
        <f>IF(Eksplikatsioon!D23=0,"",Eksplikatsioon!D23)</f>
        <v>Trepp/Trepikoda</v>
      </c>
      <c r="E22" s="58">
        <f>IF(Eksplikatsioon!F23=0,"",Eksplikatsioon!F23)</f>
        <v>15.3</v>
      </c>
      <c r="F22" s="23" t="str">
        <f>IF(Eksplikatsioon!H23=0,"",Eksplikatsioon!H23)</f>
        <v/>
      </c>
      <c r="G22" s="23" t="str">
        <f>IF(Eksplikatsioon!J23=0,"",Eksplikatsioon!J23)</f>
        <v/>
      </c>
      <c r="H22" s="23" t="str">
        <f>IF(Eksplikatsioon!K23=0,"",Eksplikatsioon!K23)</f>
        <v/>
      </c>
      <c r="I22" s="23" t="str">
        <f>IF(Eksplikatsioon!L23=0,"",Eksplikatsioon!L23)</f>
        <v/>
      </c>
      <c r="J22" s="31"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1"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1"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1"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1"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1"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1"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1"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1"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1"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1"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1"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1"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1"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1"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1"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1"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1"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1"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1" t="str">
        <f>IFERROR(IF($G22=Tabelid!$L$6,$E22*J22,IFERROR($E22*J22/SUM($J22:$AB22)*(Eksplikatsioon!O23)/SUMPRODUCT($J22:$AB22,Eksplikatsioon!$O23:$AG23),"")),"")</f>
        <v/>
      </c>
      <c r="AD22" s="31" t="str">
        <f>IFERROR(IF($G22=Tabelid!$L$6,$E22*K22,IFERROR($E22*K22/SUM($J22:$AB22)*(Eksplikatsioon!P23)/SUMPRODUCT($J22:$AB22,Eksplikatsioon!$O23:$AG23),"")),"")</f>
        <v/>
      </c>
      <c r="AE22" s="31" t="str">
        <f>IFERROR(IF($G22=Tabelid!$L$6,$E22*L22,IFERROR($E22*L22/SUM($J22:$AB22)*(Eksplikatsioon!Q23)/SUMPRODUCT($J22:$AB22,Eksplikatsioon!$O23:$AG23),"")),"")</f>
        <v/>
      </c>
      <c r="AF22" s="31" t="str">
        <f>IFERROR(IF($G22=Tabelid!$L$6,$E22*M22,IFERROR($E22*M22/SUM($J22:$AB22)*(Eksplikatsioon!R23)/SUMPRODUCT($J22:$AB22,Eksplikatsioon!$O23:$AG23),"")),"")</f>
        <v/>
      </c>
      <c r="AG22" s="31" t="str">
        <f>IFERROR(IF($G22=Tabelid!$L$6,$E22*N22,IFERROR($E22*N22/SUM($J22:$AB22)*(Eksplikatsioon!S23)/SUMPRODUCT($J22:$AB22,Eksplikatsioon!$O23:$AG23),"")),"")</f>
        <v/>
      </c>
      <c r="AH22" s="31" t="str">
        <f>IFERROR(IF($G22=Tabelid!$L$6,$E22*O22,IFERROR($E22*O22/SUM($J22:$AB22)*(Eksplikatsioon!T23)/SUMPRODUCT($J22:$AB22,Eksplikatsioon!$O23:$AG23),"")),"")</f>
        <v/>
      </c>
      <c r="AI22" s="31" t="str">
        <f>IFERROR(IF($G22=Tabelid!$L$6,$E22*P22,IFERROR($E22*P22/SUM($J22:$AB22)*(Eksplikatsioon!U23)/SUMPRODUCT($J22:$AB22,Eksplikatsioon!$O23:$AG23),"")),"")</f>
        <v/>
      </c>
      <c r="AJ22" s="31" t="str">
        <f>IFERROR(IF($G22=Tabelid!$L$6,$E22*Q22,IFERROR($E22*Q22/SUM($J22:$AB22)*(Eksplikatsioon!V23)/SUMPRODUCT($J22:$AB22,Eksplikatsioon!$O23:$AG23),"")),"")</f>
        <v/>
      </c>
      <c r="AK22" s="31" t="str">
        <f>IFERROR(IF($G22=Tabelid!$L$6,$E22*R22,IFERROR($E22*R22/SUM($J22:$AB22)*(Eksplikatsioon!W23)/SUMPRODUCT($J22:$AB22,Eksplikatsioon!$O23:$AG23),"")),"")</f>
        <v/>
      </c>
      <c r="AL22" s="31" t="str">
        <f>IFERROR(IF($G22=Tabelid!$L$6,$E22*S22,IFERROR($E22*S22/SUM($J22:$AB22)*(Eksplikatsioon!X23)/SUMPRODUCT($J22:$AB22,Eksplikatsioon!$O23:$AG23),"")),"")</f>
        <v/>
      </c>
      <c r="AM22" s="31" t="str">
        <f>IFERROR(IF($G22=Tabelid!$L$6,$E22*T22,IFERROR($E22*T22/SUM($J22:$AB22)*(Eksplikatsioon!Y23)/SUMPRODUCT($J22:$AB22,Eksplikatsioon!$O23:$AG23),"")),"")</f>
        <v/>
      </c>
      <c r="AN22" s="31" t="str">
        <f>IFERROR(IF($G22=Tabelid!$L$6,$E22*U22,IFERROR($E22*U22/SUM($J22:$AB22)*(Eksplikatsioon!Z23)/SUMPRODUCT($J22:$AB22,Eksplikatsioon!$O23:$AG23),"")),"")</f>
        <v/>
      </c>
      <c r="AO22" s="31" t="str">
        <f>IFERROR(IF($G22=Tabelid!$L$6,$E22*V22,IFERROR($E22*V22/SUM($J22:$AB22)*(Eksplikatsioon!AA23)/SUMPRODUCT($J22:$AB22,Eksplikatsioon!$O23:$AG23),"")),"")</f>
        <v/>
      </c>
      <c r="AP22" s="31" t="str">
        <f>IFERROR(IF($G22=Tabelid!$L$6,$E22*W22,IFERROR($E22*W22/SUM($J22:$AB22)*(Eksplikatsioon!AB23)/SUMPRODUCT($J22:$AB22,Eksplikatsioon!$O23:$AG23),"")),"")</f>
        <v/>
      </c>
      <c r="AQ22" s="31" t="str">
        <f>IFERROR(IF($G22=Tabelid!$L$6,$E22*X22,IFERROR($E22*X22/SUM($J22:$AB22)*(Eksplikatsioon!AC23)/SUMPRODUCT($J22:$AB22,Eksplikatsioon!$O23:$AG23),"")),"")</f>
        <v/>
      </c>
      <c r="AR22" s="31" t="str">
        <f>IFERROR(IF($G22=Tabelid!$L$6,$E22*Y22,IFERROR($E22*Y22/SUM($J22:$AB22)*(Eksplikatsioon!AD23)/SUMPRODUCT($J22:$AB22,Eksplikatsioon!$O23:$AG23),"")),"")</f>
        <v/>
      </c>
      <c r="AS22" s="31" t="str">
        <f>IFERROR(IF($G22=Tabelid!$L$6,$E22*Z22,IFERROR($E22*Z22/SUM($J22:$AB22)*(Eksplikatsioon!AE23)/SUMPRODUCT($J22:$AB22,Eksplikatsioon!$O23:$AG23),"")),"")</f>
        <v/>
      </c>
      <c r="AT22" s="31" t="str">
        <f>IFERROR(IF($G22=Tabelid!$L$6,$E22*AA22,IFERROR($E22*AA22/SUM($J22:$AB22)*(Eksplikatsioon!AF23)/SUMPRODUCT($J22:$AB22,Eksplikatsioon!$O23:$AG23),"")),"")</f>
        <v/>
      </c>
      <c r="AU22" s="31" t="str">
        <f>IFERROR(IF($G22=Tabelid!$L$6,$E22*AB22,IFERROR($E22*AB22/SUM($J22:$AB22)*(Eksplikatsioon!AG23)/SUMPRODUCT($J22:$AB22,Eksplikatsioon!$O23:$AG23),"")),"")</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35">
      <c r="A23" s="23" t="str">
        <f>IF(Eksplikatsioon!A24=0,"",Eksplikatsioon!A24)</f>
        <v>01</v>
      </c>
      <c r="B23" s="60">
        <f>IF(Eksplikatsioon!B24=0,"",Eksplikatsioon!B24)</f>
        <v>120</v>
      </c>
      <c r="C23" s="23" t="str">
        <f>IF(Eksplikatsioon!C24=0,"",Eksplikatsioon!C24)</f>
        <v>ÜÜRITAV PIND</v>
      </c>
      <c r="D23" s="23" t="str">
        <f>IF(Eksplikatsioon!D24=0,"",Eksplikatsioon!D24)</f>
        <v>Eesruum</v>
      </c>
      <c r="E23" s="58">
        <f>IF(Eksplikatsioon!F24=0,"",Eksplikatsioon!F24)</f>
        <v>36.4</v>
      </c>
      <c r="F23" s="23" t="str">
        <f>IF(Eksplikatsioon!H24=0,"",Eksplikatsioon!H24)</f>
        <v/>
      </c>
      <c r="G23" s="23" t="str">
        <f>IF(Eksplikatsioon!J24=0,"",Eksplikatsioon!J24)</f>
        <v>Ainukasutuses pind</v>
      </c>
      <c r="H23" s="23" t="str">
        <f>IF(Eksplikatsioon!K24=0,"",Eksplikatsioon!K24)</f>
        <v>Viru Maakohus</v>
      </c>
      <c r="I23" s="23" t="str">
        <f>IF(Eksplikatsioon!L24=0,"",Eksplikatsioon!L24)</f>
        <v>KOOLI2_02</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35">
      <c r="A24" s="23" t="str">
        <f>IF(Eksplikatsioon!A25=0,"",Eksplikatsioon!A25)</f>
        <v>01</v>
      </c>
      <c r="B24" s="60">
        <f>IF(Eksplikatsioon!B25=0,"",Eksplikatsioon!B25)</f>
        <v>121</v>
      </c>
      <c r="C24" s="23" t="str">
        <f>IF(Eksplikatsioon!C25=0,"",Eksplikatsioon!C25)</f>
        <v>ÜÜRITAV PIND</v>
      </c>
      <c r="D24" s="23" t="str">
        <f>IF(Eksplikatsioon!D25=0,"",Eksplikatsioon!D25)</f>
        <v>WC</v>
      </c>
      <c r="E24" s="58">
        <f>IF(Eksplikatsioon!F25=0,"",Eksplikatsioon!F25)</f>
        <v>6.5</v>
      </c>
      <c r="F24" s="23" t="str">
        <f>IF(Eksplikatsioon!H25=0,"",Eksplikatsioon!H25)</f>
        <v/>
      </c>
      <c r="G24" s="23" t="str">
        <f>IF(Eksplikatsioon!J25=0,"",Eksplikatsioon!J25)</f>
        <v>Ainukasutuses pind</v>
      </c>
      <c r="H24" s="23" t="str">
        <f>IF(Eksplikatsioon!K25=0,"",Eksplikatsioon!K25)</f>
        <v>Viru Maakohus</v>
      </c>
      <c r="I24" s="23" t="str">
        <f>IF(Eksplikatsioon!L25=0,"",Eksplikatsioon!L25)</f>
        <v>KOOLI2_02</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35">
      <c r="A25" s="23" t="str">
        <f>IF(Eksplikatsioon!A26=0,"",Eksplikatsioon!A26)</f>
        <v>01</v>
      </c>
      <c r="B25" s="60">
        <f>IF(Eksplikatsioon!B26=0,"",Eksplikatsioon!B26)</f>
        <v>122</v>
      </c>
      <c r="C25" s="23" t="str">
        <f>IF(Eksplikatsioon!C26=0,"",Eksplikatsioon!C26)</f>
        <v>ÜÜRITAV PIND</v>
      </c>
      <c r="D25" s="23" t="str">
        <f>IF(Eksplikatsioon!D26=0,"",Eksplikatsioon!D26)</f>
        <v>WC</v>
      </c>
      <c r="E25" s="58">
        <f>IF(Eksplikatsioon!F26=0,"",Eksplikatsioon!F26)</f>
        <v>7</v>
      </c>
      <c r="F25" s="23" t="str">
        <f>IF(Eksplikatsioon!H26=0,"",Eksplikatsioon!H26)</f>
        <v/>
      </c>
      <c r="G25" s="23" t="str">
        <f>IF(Eksplikatsioon!J26=0,"",Eksplikatsioon!J26)</f>
        <v>Ainukasutuses pind</v>
      </c>
      <c r="H25" s="23" t="str">
        <f>IF(Eksplikatsioon!K26=0,"",Eksplikatsioon!K26)</f>
        <v>Viru Maakohus</v>
      </c>
      <c r="I25" s="23" t="str">
        <f>IF(Eksplikatsioon!L26=0,"",Eksplikatsioon!L26)</f>
        <v>KOOLI2_02</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35">
      <c r="A26" s="23" t="str">
        <f>IF(Eksplikatsioon!A27=0,"",Eksplikatsioon!A27)</f>
        <v>01</v>
      </c>
      <c r="B26" s="60">
        <f>IF(Eksplikatsioon!B27=0,"",Eksplikatsioon!B27)</f>
        <v>123</v>
      </c>
      <c r="C26" s="23" t="str">
        <f>IF(Eksplikatsioon!C27=0,"",Eksplikatsioon!C27)</f>
        <v>ÜÜRITAV PIND</v>
      </c>
      <c r="D26" s="23" t="str">
        <f>IF(Eksplikatsioon!D27=0,"",Eksplikatsioon!D27)</f>
        <v>WC</v>
      </c>
      <c r="E26" s="58">
        <f>IF(Eksplikatsioon!F27=0,"",Eksplikatsioon!F27)</f>
        <v>6.6</v>
      </c>
      <c r="F26" s="23" t="str">
        <f>IF(Eksplikatsioon!H27=0,"",Eksplikatsioon!H27)</f>
        <v/>
      </c>
      <c r="G26" s="23" t="str">
        <f>IF(Eksplikatsioon!J27=0,"",Eksplikatsioon!J27)</f>
        <v>Ainukasutuses pind</v>
      </c>
      <c r="H26" s="23" t="str">
        <f>IF(Eksplikatsioon!K27=0,"",Eksplikatsioon!K27)</f>
        <v>Viru Maakohus</v>
      </c>
      <c r="I26" s="23" t="str">
        <f>IF(Eksplikatsioon!L27=0,"",Eksplikatsioon!L27)</f>
        <v>KOOLI2_02</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35">
      <c r="A27" s="23" t="str">
        <f>IF(Eksplikatsioon!A28=0,"",Eksplikatsioon!A28)</f>
        <v>01</v>
      </c>
      <c r="B27" s="60">
        <f>IF(Eksplikatsioon!B28=0,"",Eksplikatsioon!B28)</f>
        <v>124</v>
      </c>
      <c r="C27" s="23" t="str">
        <f>IF(Eksplikatsioon!C28=0,"",Eksplikatsioon!C28)</f>
        <v>ÜÜRITAV PIND</v>
      </c>
      <c r="D27" s="23" t="str">
        <f>IF(Eksplikatsioon!D28=0,"",Eksplikatsioon!D28)</f>
        <v>WC</v>
      </c>
      <c r="E27" s="58">
        <f>IF(Eksplikatsioon!F28=0,"",Eksplikatsioon!F28)</f>
        <v>6.6</v>
      </c>
      <c r="F27" s="23" t="str">
        <f>IF(Eksplikatsioon!H28=0,"",Eksplikatsioon!H28)</f>
        <v/>
      </c>
      <c r="G27" s="23" t="str">
        <f>IF(Eksplikatsioon!J28=0,"",Eksplikatsioon!J28)</f>
        <v>Ainukasutuses pind</v>
      </c>
      <c r="H27" s="23" t="str">
        <f>IF(Eksplikatsioon!K28=0,"",Eksplikatsioon!K28)</f>
        <v>Viru Maakohus</v>
      </c>
      <c r="I27" s="23" t="str">
        <f>IF(Eksplikatsioon!L28=0,"",Eksplikatsioon!L28)</f>
        <v>KOOLI2_02</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35">
      <c r="A28" s="23" t="str">
        <f>IF(Eksplikatsioon!A29=0,"",Eksplikatsioon!A29)</f>
        <v>01</v>
      </c>
      <c r="B28" s="60">
        <f>IF(Eksplikatsioon!B29=0,"",Eksplikatsioon!B29)</f>
        <v>125</v>
      </c>
      <c r="C28" s="23" t="str">
        <f>IF(Eksplikatsioon!C29=0,"",Eksplikatsioon!C29)</f>
        <v>ÜÜRITAV PIND</v>
      </c>
      <c r="D28" s="23" t="str">
        <f>IF(Eksplikatsioon!D29=0,"",Eksplikatsioon!D29)</f>
        <v>WC</v>
      </c>
      <c r="E28" s="58">
        <f>IF(Eksplikatsioon!F29=0,"",Eksplikatsioon!F29)</f>
        <v>6.5</v>
      </c>
      <c r="F28" s="23" t="str">
        <f>IF(Eksplikatsioon!H29=0,"",Eksplikatsioon!H29)</f>
        <v/>
      </c>
      <c r="G28" s="23" t="str">
        <f>IF(Eksplikatsioon!J29=0,"",Eksplikatsioon!J29)</f>
        <v>Ainukasutuses pind</v>
      </c>
      <c r="H28" s="23" t="str">
        <f>IF(Eksplikatsioon!K29=0,"",Eksplikatsioon!K29)</f>
        <v>Viru Maakohus</v>
      </c>
      <c r="I28" s="23" t="str">
        <f>IF(Eksplikatsioon!L29=0,"",Eksplikatsioon!L29)</f>
        <v>KOOLI2_02</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35">
      <c r="A29" s="23" t="str">
        <f>IF(Eksplikatsioon!A30=0,"",Eksplikatsioon!A30)</f>
        <v>01</v>
      </c>
      <c r="B29" s="60">
        <f>IF(Eksplikatsioon!B30=0,"",Eksplikatsioon!B30)</f>
        <v>126</v>
      </c>
      <c r="C29" s="23" t="str">
        <f>IF(Eksplikatsioon!C30=0,"",Eksplikatsioon!C30)</f>
        <v>ÜÜRITAV PIND</v>
      </c>
      <c r="D29" s="23" t="str">
        <f>IF(Eksplikatsioon!D30=0,"",Eksplikatsioon!D30)</f>
        <v>Eriotstarbeline ruum</v>
      </c>
      <c r="E29" s="58">
        <f>IF(Eksplikatsioon!F30=0,"",Eksplikatsioon!F30)</f>
        <v>8.1</v>
      </c>
      <c r="F29" s="23" t="str">
        <f>IF(Eksplikatsioon!H30=0,"",Eksplikatsioon!H30)</f>
        <v/>
      </c>
      <c r="G29" s="23" t="str">
        <f>IF(Eksplikatsioon!J30=0,"",Eksplikatsioon!J30)</f>
        <v>Ainukasutuses pind</v>
      </c>
      <c r="H29" s="23" t="str">
        <f>IF(Eksplikatsioon!K30=0,"",Eksplikatsioon!K30)</f>
        <v>Viru Maakohus</v>
      </c>
      <c r="I29" s="23" t="str">
        <f>IF(Eksplikatsioon!L30=0,"",Eksplikatsioon!L30)</f>
        <v>KOOLI2_02</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35">
      <c r="A30" s="23" t="str">
        <f>IF(Eksplikatsioon!A31=0,"",Eksplikatsioon!A31)</f>
        <v>01</v>
      </c>
      <c r="B30" s="60">
        <f>IF(Eksplikatsioon!B31=0,"",Eksplikatsioon!B31)</f>
        <v>127</v>
      </c>
      <c r="C30" s="23" t="str">
        <f>IF(Eksplikatsioon!C31=0,"",Eksplikatsioon!C31)</f>
        <v>ÜÜRITAV PIND</v>
      </c>
      <c r="D30" s="23" t="str">
        <f>IF(Eksplikatsioon!D31=0,"",Eksplikatsioon!D31)</f>
        <v>WC</v>
      </c>
      <c r="E30" s="58">
        <f>IF(Eksplikatsioon!F31=0,"",Eksplikatsioon!F31)</f>
        <v>3.8</v>
      </c>
      <c r="F30" s="23" t="str">
        <f>IF(Eksplikatsioon!H31=0,"",Eksplikatsioon!H31)</f>
        <v/>
      </c>
      <c r="G30" s="23" t="str">
        <f>IF(Eksplikatsioon!J31=0,"",Eksplikatsioon!J31)</f>
        <v>Ainukasutuses pind</v>
      </c>
      <c r="H30" s="23" t="str">
        <f>IF(Eksplikatsioon!K31=0,"",Eksplikatsioon!K31)</f>
        <v>Viru Maakohus</v>
      </c>
      <c r="I30" s="23" t="str">
        <f>IF(Eksplikatsioon!L31=0,"",Eksplikatsioon!L31)</f>
        <v>KOOLI2_02</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35">
      <c r="A31" s="23" t="str">
        <f>IF(Eksplikatsioon!A32=0,"",Eksplikatsioon!A32)</f>
        <v>01</v>
      </c>
      <c r="B31" s="60">
        <f>IF(Eksplikatsioon!B32=0,"",Eksplikatsioon!B32)</f>
        <v>128</v>
      </c>
      <c r="C31" s="23" t="str">
        <f>IF(Eksplikatsioon!C32=0,"",Eksplikatsioon!C32)</f>
        <v>ÜÜRITAV PIND</v>
      </c>
      <c r="D31" s="23" t="str">
        <f>IF(Eksplikatsioon!D32=0,"",Eksplikatsioon!D32)</f>
        <v>Lüüs</v>
      </c>
      <c r="E31" s="58">
        <f>IF(Eksplikatsioon!F32=0,"",Eksplikatsioon!F32)</f>
        <v>73</v>
      </c>
      <c r="F31" s="23" t="str">
        <f>IF(Eksplikatsioon!H32=0,"",Eksplikatsioon!H32)</f>
        <v/>
      </c>
      <c r="G31" s="23" t="str">
        <f>IF(Eksplikatsioon!J32=0,"",Eksplikatsioon!J32)</f>
        <v>Ainukasutuses pind</v>
      </c>
      <c r="H31" s="23" t="str">
        <f>IF(Eksplikatsioon!K32=0,"",Eksplikatsioon!K32)</f>
        <v>Viru Maakohus</v>
      </c>
      <c r="I31" s="23" t="str">
        <f>IF(Eksplikatsioon!L32=0,"",Eksplikatsioon!L32)</f>
        <v>KOOLI2_02</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35">
      <c r="A32" s="23" t="str">
        <f>IF(Eksplikatsioon!A33=0,"",Eksplikatsioon!A33)</f>
        <v>01</v>
      </c>
      <c r="B32" s="60">
        <f>IF(Eksplikatsioon!B33=0,"",Eksplikatsioon!B33)</f>
        <v>129</v>
      </c>
      <c r="C32" s="23" t="str">
        <f>IF(Eksplikatsioon!C33=0,"",Eksplikatsioon!C33)</f>
        <v>VERTIKAALSETE ÜHENDUSTEEDE PIND</v>
      </c>
      <c r="D32" s="23" t="str">
        <f>IF(Eksplikatsioon!D33=0,"",Eksplikatsioon!D33)</f>
        <v>Trepp/Trepikoda</v>
      </c>
      <c r="E32" s="58">
        <f>IF(Eksplikatsioon!F33=0,"",Eksplikatsioon!F33)</f>
        <v>15.5</v>
      </c>
      <c r="F32" s="23" t="str">
        <f>IF(Eksplikatsioon!H33=0,"",Eksplikatsioon!H33)</f>
        <v/>
      </c>
      <c r="G32" s="23" t="str">
        <f>IF(Eksplikatsioon!J33=0,"",Eksplikatsioon!J33)</f>
        <v/>
      </c>
      <c r="H32" s="23" t="str">
        <f>IF(Eksplikatsioon!K33=0,"",Eksplikatsioon!K33)</f>
        <v/>
      </c>
      <c r="I32" s="23" t="str">
        <f>IF(Eksplikatsioon!L33=0,"",Eksplikatsioon!L33)</f>
        <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35">
      <c r="A33" s="23" t="str">
        <f>IF(Eksplikatsioon!A34=0,"",Eksplikatsioon!A34)</f>
        <v>01</v>
      </c>
      <c r="B33" s="60">
        <f>IF(Eksplikatsioon!B34=0,"",Eksplikatsioon!B34)</f>
        <v>130</v>
      </c>
      <c r="C33" s="23" t="str">
        <f>IF(Eksplikatsioon!C34=0,"",Eksplikatsioon!C34)</f>
        <v>VERTIKAALSETE ÜHENDUSTEEDE PIND</v>
      </c>
      <c r="D33" s="23" t="str">
        <f>IF(Eksplikatsioon!D34=0,"",Eksplikatsioon!D34)</f>
        <v>Lift</v>
      </c>
      <c r="E33" s="58">
        <f>IF(Eksplikatsioon!F34=0,"",Eksplikatsioon!F34)</f>
        <v>4.5</v>
      </c>
      <c r="F33" s="23" t="str">
        <f>IF(Eksplikatsioon!H34=0,"",Eksplikatsioon!H34)</f>
        <v/>
      </c>
      <c r="G33" s="23" t="str">
        <f>IF(Eksplikatsioon!J34=0,"",Eksplikatsioon!J34)</f>
        <v/>
      </c>
      <c r="H33" s="23" t="str">
        <f>IF(Eksplikatsioon!K34=0,"",Eksplikatsioon!K34)</f>
        <v/>
      </c>
      <c r="I33" s="23" t="str">
        <f>IF(Eksplikatsioon!L34=0,"",Eksplikatsioon!L34)</f>
        <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35">
      <c r="A34" s="23" t="str">
        <f>IF(Eksplikatsioon!A35=0,"",Eksplikatsioon!A35)</f>
        <v>01</v>
      </c>
      <c r="B34" s="60">
        <f>IF(Eksplikatsioon!B35=0,"",Eksplikatsioon!B35)</f>
        <v>131</v>
      </c>
      <c r="C34" s="23" t="str">
        <f>IF(Eksplikatsioon!C35=0,"",Eksplikatsioon!C35)</f>
        <v>ÜÜRITAV PIND</v>
      </c>
      <c r="D34" s="23" t="str">
        <f>IF(Eksplikatsioon!D35=0,"",Eksplikatsioon!D35)</f>
        <v>Tuulekoda</v>
      </c>
      <c r="E34" s="58">
        <f>IF(Eksplikatsioon!F35=0,"",Eksplikatsioon!F35)</f>
        <v>7.6</v>
      </c>
      <c r="F34" s="23" t="str">
        <f>IF(Eksplikatsioon!H35=0,"",Eksplikatsioon!H35)</f>
        <v/>
      </c>
      <c r="G34" s="23" t="str">
        <f>IF(Eksplikatsioon!J35=0,"",Eksplikatsioon!J35)</f>
        <v>Ühiskasutuses muu pind (hoone)</v>
      </c>
      <c r="H34" s="23" t="str">
        <f>IF(Eksplikatsioon!K35=0,"",Eksplikatsioon!K35)</f>
        <v/>
      </c>
      <c r="I34" s="23" t="str">
        <f>IF(Eksplikatsioon!L35=0,"",Eksplikatsioon!L35)</f>
        <v/>
      </c>
      <c r="J34" s="31">
        <f ca="1">IFERROR(IF($G34=Tabelid!$L$6,Eksplikatsioon!O35/SUM(Eksplikatsioon!$O35:'Eksplikatsioon'!$AG35),IF($G34=Tabelid!$L$4,IFERROR(SUMIFS($E:$E,$G:$G,Tabelid!$L$1,$C:$C,Tabelid!$J$4,$H:$H,J$2,$A:$A,$A34)/SUMIFS($E:$E,$G:$G,Tabelid!$L$1,$C:$C,Tabelid!$J$4,$A:$A,$A34),0),IF($G34=Tabelid!$L$5,IFERROR(SUMIFS($E:$E,$G:$G,Tabelid!$L$1,$C:$C,Tabelid!$J$4,$H:$H,J$2)/SUMIFS($E:$E,$G:$G,Tabelid!$L$1,$C:$C,Tabelid!$J$4),0),""))),"")</f>
        <v>5.4688634054289476E-2</v>
      </c>
      <c r="K34" s="31">
        <f ca="1">IFERROR(IF($G34=Tabelid!$L$6,Eksplikatsioon!P35/SUM(Eksplikatsioon!$O35:'Eksplikatsioon'!$AG35),IF($G34=Tabelid!$L$4,IFERROR(SUMIFS($E:$E,$G:$G,Tabelid!$L$1,$C:$C,Tabelid!$J$4,$H:$H,K$2,$A:$A,$A34)/SUMIFS($E:$E,$G:$G,Tabelid!$L$1,$C:$C,Tabelid!$J$4,$A:$A,$A34),0),IF($G34=Tabelid!$L$5,IFERROR(SUMIFS($E:$E,$G:$G,Tabelid!$L$1,$C:$C,Tabelid!$J$4,$H:$H,K$2)/SUMIFS($E:$E,$G:$G,Tabelid!$L$1,$C:$C,Tabelid!$J$4),0),""))),"")</f>
        <v>1.4951371752068522E-2</v>
      </c>
      <c r="L34" s="31">
        <f ca="1">IFERROR(IF($G34=Tabelid!$L$6,Eksplikatsioon!Q35/SUM(Eksplikatsioon!$O35:'Eksplikatsioon'!$AG35),IF($G34=Tabelid!$L$4,IFERROR(SUMIFS($E:$E,$G:$G,Tabelid!$L$1,$C:$C,Tabelid!$J$4,$H:$H,L$2,$A:$A,$A34)/SUMIFS($E:$E,$G:$G,Tabelid!$L$1,$C:$C,Tabelid!$J$4,$A:$A,$A34),0),IF($G34=Tabelid!$L$5,IFERROR(SUMIFS($E:$E,$G:$G,Tabelid!$L$1,$C:$C,Tabelid!$J$4,$H:$H,L$2)/SUMIFS($E:$E,$G:$G,Tabelid!$L$1,$C:$C,Tabelid!$J$4),0),""))),"")</f>
        <v>0.24520975468137618</v>
      </c>
      <c r="M34" s="31">
        <f ca="1">IFERROR(IF($G34=Tabelid!$L$6,Eksplikatsioon!R35/SUM(Eksplikatsioon!$O35:'Eksplikatsioon'!$AG35),IF($G34=Tabelid!$L$4,IFERROR(SUMIFS($E:$E,$G:$G,Tabelid!$L$1,$C:$C,Tabelid!$J$4,$H:$H,M$2,$A:$A,$A34)/SUMIFS($E:$E,$G:$G,Tabelid!$L$1,$C:$C,Tabelid!$J$4,$A:$A,$A34),0),IF($G34=Tabelid!$L$5,IFERROR(SUMIFS($E:$E,$G:$G,Tabelid!$L$1,$C:$C,Tabelid!$J$4,$H:$H,M$2)/SUMIFS($E:$E,$G:$G,Tabelid!$L$1,$C:$C,Tabelid!$J$4),0),""))),"")</f>
        <v>0.37788503411235314</v>
      </c>
      <c r="N34" s="31">
        <f ca="1">IFERROR(IF($G34=Tabelid!$L$6,Eksplikatsioon!S35/SUM(Eksplikatsioon!$O35:'Eksplikatsioon'!$AG35),IF($G34=Tabelid!$L$4,IFERROR(SUMIFS($E:$E,$G:$G,Tabelid!$L$1,$C:$C,Tabelid!$J$4,$H:$H,N$2,$A:$A,$A34)/SUMIFS($E:$E,$G:$G,Tabelid!$L$1,$C:$C,Tabelid!$J$4,$A:$A,$A34),0),IF($G34=Tabelid!$L$5,IFERROR(SUMIFS($E:$E,$G:$G,Tabelid!$L$1,$C:$C,Tabelid!$J$4,$H:$H,N$2)/SUMIFS($E:$E,$G:$G,Tabelid!$L$1,$C:$C,Tabelid!$J$4),0),""))),"")</f>
        <v>0</v>
      </c>
      <c r="O34" s="31">
        <f ca="1">IFERROR(IF($G34=Tabelid!$L$6,Eksplikatsioon!T35/SUM(Eksplikatsioon!$O35:'Eksplikatsioon'!$AG35),IF($G34=Tabelid!$L$4,IFERROR(SUMIFS($E:$E,$G:$G,Tabelid!$L$1,$C:$C,Tabelid!$J$4,$H:$H,O$2,$A:$A,$A34)/SUMIFS($E:$E,$G:$G,Tabelid!$L$1,$C:$C,Tabelid!$J$4,$A:$A,$A34),0),IF($G34=Tabelid!$L$5,IFERROR(SUMIFS($E:$E,$G:$G,Tabelid!$L$1,$C:$C,Tabelid!$J$4,$H:$H,O$2)/SUMIFS($E:$E,$G:$G,Tabelid!$L$1,$C:$C,Tabelid!$J$4),0),""))),"")</f>
        <v>0</v>
      </c>
      <c r="P34" s="31">
        <f ca="1">IFERROR(IF($G34=Tabelid!$L$6,Eksplikatsioon!U35/SUM(Eksplikatsioon!$O35:'Eksplikatsioon'!$AG35),IF($G34=Tabelid!$L$4,IFERROR(SUMIFS($E:$E,$G:$G,Tabelid!$L$1,$C:$C,Tabelid!$J$4,$H:$H,P$2,$A:$A,$A34)/SUMIFS($E:$E,$G:$G,Tabelid!$L$1,$C:$C,Tabelid!$J$4,$A:$A,$A34),0),IF($G34=Tabelid!$L$5,IFERROR(SUMIFS($E:$E,$G:$G,Tabelid!$L$1,$C:$C,Tabelid!$J$4,$H:$H,P$2)/SUMIFS($E:$E,$G:$G,Tabelid!$L$1,$C:$C,Tabelid!$J$4),0),""))),"")</f>
        <v>0</v>
      </c>
      <c r="Q34" s="31">
        <f ca="1">IFERROR(IF($G34=Tabelid!$L$6,Eksplikatsioon!V35/SUM(Eksplikatsioon!$O35:'Eksplikatsioon'!$AG35),IF($G34=Tabelid!$L$4,IFERROR(SUMIFS($E:$E,$G:$G,Tabelid!$L$1,$C:$C,Tabelid!$J$4,$H:$H,Q$2,$A:$A,$A34)/SUMIFS($E:$E,$G:$G,Tabelid!$L$1,$C:$C,Tabelid!$J$4,$A:$A,$A34),0),IF($G34=Tabelid!$L$5,IFERROR(SUMIFS($E:$E,$G:$G,Tabelid!$L$1,$C:$C,Tabelid!$J$4,$H:$H,Q$2)/SUMIFS($E:$E,$G:$G,Tabelid!$L$1,$C:$C,Tabelid!$J$4),0),""))),"")</f>
        <v>0</v>
      </c>
      <c r="R34" s="31">
        <f ca="1">IFERROR(IF($G34=Tabelid!$L$6,Eksplikatsioon!W35/SUM(Eksplikatsioon!$O35:'Eksplikatsioon'!$AG35),IF($G34=Tabelid!$L$4,IFERROR(SUMIFS($E:$E,$G:$G,Tabelid!$L$1,$C:$C,Tabelid!$J$4,$H:$H,R$2,$A:$A,$A34)/SUMIFS($E:$E,$G:$G,Tabelid!$L$1,$C:$C,Tabelid!$J$4,$A:$A,$A34),0),IF($G34=Tabelid!$L$5,IFERROR(SUMIFS($E:$E,$G:$G,Tabelid!$L$1,$C:$C,Tabelid!$J$4,$H:$H,R$2)/SUMIFS($E:$E,$G:$G,Tabelid!$L$1,$C:$C,Tabelid!$J$4),0),""))),"")</f>
        <v>0</v>
      </c>
      <c r="S34" s="31">
        <f ca="1">IFERROR(IF($G34=Tabelid!$L$6,Eksplikatsioon!X35/SUM(Eksplikatsioon!$O35:'Eksplikatsioon'!$AG35),IF($G34=Tabelid!$L$4,IFERROR(SUMIFS($E:$E,$G:$G,Tabelid!$L$1,$C:$C,Tabelid!$J$4,$H:$H,S$2,$A:$A,$A34)/SUMIFS($E:$E,$G:$G,Tabelid!$L$1,$C:$C,Tabelid!$J$4,$A:$A,$A34),0),IF($G34=Tabelid!$L$5,IFERROR(SUMIFS($E:$E,$G:$G,Tabelid!$L$1,$C:$C,Tabelid!$J$4,$H:$H,S$2)/SUMIFS($E:$E,$G:$G,Tabelid!$L$1,$C:$C,Tabelid!$J$4),0),""))),"")</f>
        <v>0</v>
      </c>
      <c r="T34" s="31">
        <f ca="1">IFERROR(IF($G34=Tabelid!$L$6,Eksplikatsioon!Y35/SUM(Eksplikatsioon!$O35:'Eksplikatsioon'!$AG35),IF($G34=Tabelid!$L$4,IFERROR(SUMIFS($E:$E,$G:$G,Tabelid!$L$1,$C:$C,Tabelid!$J$4,$H:$H,T$2,$A:$A,$A34)/SUMIFS($E:$E,$G:$G,Tabelid!$L$1,$C:$C,Tabelid!$J$4,$A:$A,$A34),0),IF($G34=Tabelid!$L$5,IFERROR(SUMIFS($E:$E,$G:$G,Tabelid!$L$1,$C:$C,Tabelid!$J$4,$H:$H,T$2)/SUMIFS($E:$E,$G:$G,Tabelid!$L$1,$C:$C,Tabelid!$J$4),0),""))),"")</f>
        <v>0.19865002177384242</v>
      </c>
      <c r="U34" s="31">
        <f ca="1">IFERROR(IF($G34=Tabelid!$L$6,Eksplikatsioon!Z35/SUM(Eksplikatsioon!$O35:'Eksplikatsioon'!$AG35),IF($G34=Tabelid!$L$4,IFERROR(SUMIFS($E:$E,$G:$G,Tabelid!$L$1,$C:$C,Tabelid!$J$4,$H:$H,U$2,$A:$A,$A34)/SUMIFS($E:$E,$G:$G,Tabelid!$L$1,$C:$C,Tabelid!$J$4,$A:$A,$A34),0),IF($G34=Tabelid!$L$5,IFERROR(SUMIFS($E:$E,$G:$G,Tabelid!$L$1,$C:$C,Tabelid!$J$4,$H:$H,U$2)/SUMIFS($E:$E,$G:$G,Tabelid!$L$1,$C:$C,Tabelid!$J$4),0),""))),"")</f>
        <v>0.10861518362607059</v>
      </c>
      <c r="V34" s="31">
        <f ca="1">IFERROR(IF($G34=Tabelid!$L$6,Eksplikatsioon!AA35/SUM(Eksplikatsioon!$O35:'Eksplikatsioon'!$AG35),IF($G34=Tabelid!$L$4,IFERROR(SUMIFS($E:$E,$G:$G,Tabelid!$L$1,$C:$C,Tabelid!$J$4,$H:$H,V$2,$A:$A,$A34)/SUMIFS($E:$E,$G:$G,Tabelid!$L$1,$C:$C,Tabelid!$J$4,$A:$A,$A34),0),IF($G34=Tabelid!$L$5,IFERROR(SUMIFS($E:$E,$G:$G,Tabelid!$L$1,$C:$C,Tabelid!$J$4,$H:$H,V$2)/SUMIFS($E:$E,$G:$G,Tabelid!$L$1,$C:$C,Tabelid!$J$4),0),""))),"")</f>
        <v>0</v>
      </c>
      <c r="W34" s="31">
        <f ca="1">IFERROR(IF($G34=Tabelid!$L$6,Eksplikatsioon!AB35/SUM(Eksplikatsioon!$O35:'Eksplikatsioon'!$AG35),IF($G34=Tabelid!$L$4,IFERROR(SUMIFS($E:$E,$G:$G,Tabelid!$L$1,$C:$C,Tabelid!$J$4,$H:$H,W$2,$A:$A,$A34)/SUMIFS($E:$E,$G:$G,Tabelid!$L$1,$C:$C,Tabelid!$J$4,$A:$A,$A34),0),IF($G34=Tabelid!$L$5,IFERROR(SUMIFS($E:$E,$G:$G,Tabelid!$L$1,$C:$C,Tabelid!$J$4,$H:$H,W$2)/SUMIFS($E:$E,$G:$G,Tabelid!$L$1,$C:$C,Tabelid!$J$4),0),""))),"")</f>
        <v>0</v>
      </c>
      <c r="X34" s="31">
        <f ca="1">IFERROR(IF($G34=Tabelid!$L$6,Eksplikatsioon!AC35/SUM(Eksplikatsioon!$O35:'Eksplikatsioon'!$AG35),IF($G34=Tabelid!$L$4,IFERROR(SUMIFS($E:$E,$G:$G,Tabelid!$L$1,$C:$C,Tabelid!$J$4,$H:$H,X$2,$A:$A,$A34)/SUMIFS($E:$E,$G:$G,Tabelid!$L$1,$C:$C,Tabelid!$J$4,$A:$A,$A34),0),IF($G34=Tabelid!$L$5,IFERROR(SUMIFS($E:$E,$G:$G,Tabelid!$L$1,$C:$C,Tabelid!$J$4,$H:$H,X$2)/SUMIFS($E:$E,$G:$G,Tabelid!$L$1,$C:$C,Tabelid!$J$4),0),""))),"")</f>
        <v>0</v>
      </c>
      <c r="Y34" s="31">
        <f ca="1">IFERROR(IF($G34=Tabelid!$L$6,Eksplikatsioon!AD35/SUM(Eksplikatsioon!$O35:'Eksplikatsioon'!$AG35),IF($G34=Tabelid!$L$4,IFERROR(SUMIFS($E:$E,$G:$G,Tabelid!$L$1,$C:$C,Tabelid!$J$4,$H:$H,Y$2,$A:$A,$A34)/SUMIFS($E:$E,$G:$G,Tabelid!$L$1,$C:$C,Tabelid!$J$4,$A:$A,$A34),0),IF($G34=Tabelid!$L$5,IFERROR(SUMIFS($E:$E,$G:$G,Tabelid!$L$1,$C:$C,Tabelid!$J$4,$H:$H,Y$2)/SUMIFS($E:$E,$G:$G,Tabelid!$L$1,$C:$C,Tabelid!$J$4),0),""))),"")</f>
        <v>0</v>
      </c>
      <c r="Z34" s="31">
        <f ca="1">IFERROR(IF($G34=Tabelid!$L$6,Eksplikatsioon!AE35/SUM(Eksplikatsioon!$O35:'Eksplikatsioon'!$AG35),IF($G34=Tabelid!$L$4,IFERROR(SUMIFS($E:$E,$G:$G,Tabelid!$L$1,$C:$C,Tabelid!$J$4,$H:$H,Z$2,$A:$A,$A34)/SUMIFS($E:$E,$G:$G,Tabelid!$L$1,$C:$C,Tabelid!$J$4,$A:$A,$A34),0),IF($G34=Tabelid!$L$5,IFERROR(SUMIFS($E:$E,$G:$G,Tabelid!$L$1,$C:$C,Tabelid!$J$4,$H:$H,Z$2)/SUMIFS($E:$E,$G:$G,Tabelid!$L$1,$C:$C,Tabelid!$J$4),0),""))),"")</f>
        <v>0</v>
      </c>
      <c r="AA34" s="31">
        <f ca="1">IFERROR(IF($G34=Tabelid!$L$6,Eksplikatsioon!AF35/SUM(Eksplikatsioon!$O35:'Eksplikatsioon'!$AG35),IF($G34=Tabelid!$L$4,IFERROR(SUMIFS($E:$E,$G:$G,Tabelid!$L$1,$C:$C,Tabelid!$J$4,$H:$H,AA$2,$A:$A,$A34)/SUMIFS($E:$E,$G:$G,Tabelid!$L$1,$C:$C,Tabelid!$J$4,$A:$A,$A34),0),IF($G34=Tabelid!$L$5,IFERROR(SUMIFS($E:$E,$G:$G,Tabelid!$L$1,$C:$C,Tabelid!$J$4,$H:$H,AA$2)/SUMIFS($E:$E,$G:$G,Tabelid!$L$1,$C:$C,Tabelid!$J$4),0),""))),"")</f>
        <v>0</v>
      </c>
      <c r="AB34" s="31">
        <f ca="1">IFERROR(IF($G34=Tabelid!$L$6,Eksplikatsioon!AG35/SUM(Eksplikatsioon!$O35:'Eksplikatsioon'!$AG35),IF($G34=Tabelid!$L$4,IFERROR(SUMIFS($E:$E,$G:$G,Tabelid!$L$1,$C:$C,Tabelid!$J$4,$H:$H,AB$2,$A:$A,$A34)/SUMIFS($E:$E,$G:$G,Tabelid!$L$1,$C:$C,Tabelid!$J$4,$A:$A,$A34),0),IF($G34=Tabelid!$L$5,IFERROR(SUMIFS($E:$E,$G:$G,Tabelid!$L$1,$C:$C,Tabelid!$J$4,$H:$H,AB$2)/SUMIFS($E:$E,$G:$G,Tabelid!$L$1,$C:$C,Tabelid!$J$4),0),""))),"")</f>
        <v>0</v>
      </c>
      <c r="AC34" s="31">
        <f ca="1">IFERROR(IF($G34=Tabelid!$L$6,$E34*J34,IFERROR($E34*J34/SUM($J34:$AB34)*(Eksplikatsioon!O35)/SUMPRODUCT($J34:$AB34,Eksplikatsioon!$O35:$AG35),"")),"")</f>
        <v>0.64322138604964607</v>
      </c>
      <c r="AD34" s="31">
        <f ca="1">IFERROR(IF($G34=Tabelid!$L$6,$E34*K34,IFERROR($E34*K34/SUM($J34:$AB34)*(Eksplikatsioon!P35)/SUMPRODUCT($J34:$AB34,Eksplikatsioon!$O35:$AG35),"")),"")</f>
        <v>0.17585083679658539</v>
      </c>
      <c r="AE34" s="31">
        <f ca="1">IFERROR(IF($G34=Tabelid!$L$6,$E34*L34,IFERROR($E34*L34/SUM($J34:$AB34)*(Eksplikatsioon!Q35)/SUMPRODUCT($J34:$AB34,Eksplikatsioon!$O35:$AG35),"")),"")</f>
        <v>0</v>
      </c>
      <c r="AF34" s="31">
        <f ca="1">IFERROR(IF($G34=Tabelid!$L$6,$E34*M34,IFERROR($E34*M34/SUM($J34:$AB34)*(Eksplikatsioon!R35)/SUMPRODUCT($J34:$AB34,Eksplikatsioon!$O35:$AG35),"")),"")</f>
        <v>4.4445018533078731</v>
      </c>
      <c r="AG34" s="31">
        <f ca="1">IFERROR(IF($G34=Tabelid!$L$6,$E34*N34,IFERROR($E34*N34/SUM($J34:$AB34)*(Eksplikatsioon!S35)/SUMPRODUCT($J34:$AB34,Eksplikatsioon!$O35:$AG35),"")),"")</f>
        <v>0</v>
      </c>
      <c r="AH34" s="31">
        <f ca="1">IFERROR(IF($G34=Tabelid!$L$6,$E34*O34,IFERROR($E34*O34/SUM($J34:$AB34)*(Eksplikatsioon!T35)/SUMPRODUCT($J34:$AB34,Eksplikatsioon!$O35:$AG35),"")),"")</f>
        <v>0</v>
      </c>
      <c r="AI34" s="31">
        <f ca="1">IFERROR(IF($G34=Tabelid!$L$6,$E34*P34,IFERROR($E34*P34/SUM($J34:$AB34)*(Eksplikatsioon!U35)/SUMPRODUCT($J34:$AB34,Eksplikatsioon!$O35:$AG35),"")),"")</f>
        <v>0</v>
      </c>
      <c r="AJ34" s="31">
        <f ca="1">IFERROR(IF($G34=Tabelid!$L$6,$E34*Q34,IFERROR($E34*Q34/SUM($J34:$AB34)*(Eksplikatsioon!V35)/SUMPRODUCT($J34:$AB34,Eksplikatsioon!$O35:$AG35),"")),"")</f>
        <v>0</v>
      </c>
      <c r="AK34" s="31">
        <f ca="1">IFERROR(IF($G34=Tabelid!$L$6,$E34*R34,IFERROR($E34*R34/SUM($J34:$AB34)*(Eksplikatsioon!W35)/SUMPRODUCT($J34:$AB34,Eksplikatsioon!$O35:$AG35),"")),"")</f>
        <v>0</v>
      </c>
      <c r="AL34" s="31">
        <f ca="1">IFERROR(IF($G34=Tabelid!$L$6,$E34*S34,IFERROR($E34*S34/SUM($J34:$AB34)*(Eksplikatsioon!X35)/SUMPRODUCT($J34:$AB34,Eksplikatsioon!$O35:$AG35),"")),"")</f>
        <v>0</v>
      </c>
      <c r="AM34" s="31">
        <f ca="1">IFERROR(IF($G34=Tabelid!$L$6,$E34*T34,IFERROR($E34*T34/SUM($J34:$AB34)*(Eksplikatsioon!Y35)/SUMPRODUCT($J34:$AB34,Eksplikatsioon!$O35:$AG35),"")),"")</f>
        <v>2.3364259238458938</v>
      </c>
      <c r="AN34" s="31">
        <f ca="1">IFERROR(IF($G34=Tabelid!$L$6,$E34*U34,IFERROR($E34*U34/SUM($J34:$AB34)*(Eksplikatsioon!Z35)/SUMPRODUCT($J34:$AB34,Eksplikatsioon!$O35:$AG35),"")),"")</f>
        <v>0</v>
      </c>
      <c r="AO34" s="31">
        <f ca="1">IFERROR(IF($G34=Tabelid!$L$6,$E34*V34,IFERROR($E34*V34/SUM($J34:$AB34)*(Eksplikatsioon!AA35)/SUMPRODUCT($J34:$AB34,Eksplikatsioon!$O35:$AG35),"")),"")</f>
        <v>0</v>
      </c>
      <c r="AP34" s="31">
        <f ca="1">IFERROR(IF($G34=Tabelid!$L$6,$E34*W34,IFERROR($E34*W34/SUM($J34:$AB34)*(Eksplikatsioon!AB35)/SUMPRODUCT($J34:$AB34,Eksplikatsioon!$O35:$AG35),"")),"")</f>
        <v>0</v>
      </c>
      <c r="AQ34" s="31">
        <f ca="1">IFERROR(IF($G34=Tabelid!$L$6,$E34*X34,IFERROR($E34*X34/SUM($J34:$AB34)*(Eksplikatsioon!AC35)/SUMPRODUCT($J34:$AB34,Eksplikatsioon!$O35:$AG35),"")),"")</f>
        <v>0</v>
      </c>
      <c r="AR34" s="31">
        <f ca="1">IFERROR(IF($G34=Tabelid!$L$6,$E34*Y34,IFERROR($E34*Y34/SUM($J34:$AB34)*(Eksplikatsioon!AD35)/SUMPRODUCT($J34:$AB34,Eksplikatsioon!$O35:$AG35),"")),"")</f>
        <v>0</v>
      </c>
      <c r="AS34" s="31">
        <f ca="1">IFERROR(IF($G34=Tabelid!$L$6,$E34*Z34,IFERROR($E34*Z34/SUM($J34:$AB34)*(Eksplikatsioon!AE35)/SUMPRODUCT($J34:$AB34,Eksplikatsioon!$O35:$AG35),"")),"")</f>
        <v>0</v>
      </c>
      <c r="AT34" s="31">
        <f ca="1">IFERROR(IF($G34=Tabelid!$L$6,$E34*AA34,IFERROR($E34*AA34/SUM($J34:$AB34)*(Eksplikatsioon!AF35)/SUMPRODUCT($J34:$AB34,Eksplikatsioon!$O35:$AG35),"")),"")</f>
        <v>0</v>
      </c>
      <c r="AU34" s="31">
        <f ca="1">IFERROR(IF($G34=Tabelid!$L$6,$E34*AB34,IFERROR($E34*AB34/SUM($J34:$AB34)*(Eksplikatsioon!AG35)/SUMPRODUCT($J34:$AB34,Eksplikatsioon!$O35:$AG35),"")),"")</f>
        <v>0</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35">
      <c r="A35" s="23" t="str">
        <f>IF(Eksplikatsioon!A36=0,"",Eksplikatsioon!A36)</f>
        <v>01</v>
      </c>
      <c r="B35" s="60">
        <f>IF(Eksplikatsioon!B36=0,"",Eksplikatsioon!B36)</f>
        <v>132</v>
      </c>
      <c r="C35" s="23" t="str">
        <f>IF(Eksplikatsioon!C36=0,"",Eksplikatsioon!C36)</f>
        <v>TEHNOPIND</v>
      </c>
      <c r="D35" s="23" t="str">
        <f>IF(Eksplikatsioon!D36=0,"",Eksplikatsioon!D36)</f>
        <v>Hoolderuum</v>
      </c>
      <c r="E35" s="58">
        <f>IF(Eksplikatsioon!F36=0,"",Eksplikatsioon!F36)</f>
        <v>13.4</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35">
      <c r="A36" s="23" t="str">
        <f>IF(Eksplikatsioon!A37=0,"",Eksplikatsioon!A37)</f>
        <v>01</v>
      </c>
      <c r="B36" s="60" t="str">
        <f>IF(Eksplikatsioon!B37=0,"",Eksplikatsioon!B37)</f>
        <v>132A</v>
      </c>
      <c r="C36" s="23" t="str">
        <f>IF(Eksplikatsioon!C37=0,"",Eksplikatsioon!C37)</f>
        <v>TEHNOPIND</v>
      </c>
      <c r="D36" s="23" t="str">
        <f>IF(Eksplikatsioon!D37=0,"",Eksplikatsioon!D37)</f>
        <v>Hoolderuum</v>
      </c>
      <c r="E36" s="58">
        <f>IF(Eksplikatsioon!F37=0,"",Eksplikatsioon!F37)</f>
        <v>62.1</v>
      </c>
      <c r="F36" s="23" t="str">
        <f>IF(Eksplikatsioon!H37=0,"",Eksplikatsioon!H37)</f>
        <v/>
      </c>
      <c r="G36" s="23" t="str">
        <f>IF(Eksplikatsioon!J37=0,"",Eksplikatsioon!J37)</f>
        <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35">
      <c r="A37" s="23" t="str">
        <f>IF(Eksplikatsioon!A38=0,"",Eksplikatsioon!A38)</f>
        <v>01</v>
      </c>
      <c r="B37" s="60">
        <f>IF(Eksplikatsioon!B38=0,"",Eksplikatsioon!B38)</f>
        <v>133</v>
      </c>
      <c r="C37" s="23" t="str">
        <f>IF(Eksplikatsioon!C38=0,"",Eksplikatsioon!C38)</f>
        <v>ÜÜRITAV PIND</v>
      </c>
      <c r="D37" s="23" t="str">
        <f>IF(Eksplikatsioon!D38=0,"",Eksplikatsioon!D38)</f>
        <v>Eesruum</v>
      </c>
      <c r="E37" s="58">
        <f>IF(Eksplikatsioon!F38=0,"",Eksplikatsioon!F38)</f>
        <v>6.6</v>
      </c>
      <c r="F37" s="23" t="str">
        <f>IF(Eksplikatsioon!H38=0,"",Eksplikatsioon!H38)</f>
        <v/>
      </c>
      <c r="G37" s="23" t="str">
        <f>IF(Eksplikatsioon!J38=0,"",Eksplikatsioon!J38)</f>
        <v>Ühiskasutuses muu pind (hoone)</v>
      </c>
      <c r="H37" s="23" t="str">
        <f>IF(Eksplikatsioon!K38=0,"",Eksplikatsioon!K38)</f>
        <v/>
      </c>
      <c r="I37" s="23" t="str">
        <f>IF(Eksplikatsioon!L38=0,"",Eksplikatsioon!L38)</f>
        <v/>
      </c>
      <c r="J37" s="31">
        <f ca="1">IFERROR(IF($G37=Tabelid!$L$6,Eksplikatsioon!O38/SUM(Eksplikatsioon!$O38:'Eksplikatsioon'!$AG38),IF($G37=Tabelid!$L$4,IFERROR(SUMIFS($E:$E,$G:$G,Tabelid!$L$1,$C:$C,Tabelid!$J$4,$H:$H,J$2,$A:$A,$A37)/SUMIFS($E:$E,$G:$G,Tabelid!$L$1,$C:$C,Tabelid!$J$4,$A:$A,$A37),0),IF($G37=Tabelid!$L$5,IFERROR(SUMIFS($E:$E,$G:$G,Tabelid!$L$1,$C:$C,Tabelid!$J$4,$H:$H,J$2)/SUMIFS($E:$E,$G:$G,Tabelid!$L$1,$C:$C,Tabelid!$J$4),0),""))),"")</f>
        <v>5.4688634054289476E-2</v>
      </c>
      <c r="K37" s="31">
        <f ca="1">IFERROR(IF($G37=Tabelid!$L$6,Eksplikatsioon!P38/SUM(Eksplikatsioon!$O38:'Eksplikatsioon'!$AG38),IF($G37=Tabelid!$L$4,IFERROR(SUMIFS($E:$E,$G:$G,Tabelid!$L$1,$C:$C,Tabelid!$J$4,$H:$H,K$2,$A:$A,$A37)/SUMIFS($E:$E,$G:$G,Tabelid!$L$1,$C:$C,Tabelid!$J$4,$A:$A,$A37),0),IF($G37=Tabelid!$L$5,IFERROR(SUMIFS($E:$E,$G:$G,Tabelid!$L$1,$C:$C,Tabelid!$J$4,$H:$H,K$2)/SUMIFS($E:$E,$G:$G,Tabelid!$L$1,$C:$C,Tabelid!$J$4),0),""))),"")</f>
        <v>1.4951371752068522E-2</v>
      </c>
      <c r="L37" s="31">
        <f ca="1">IFERROR(IF($G37=Tabelid!$L$6,Eksplikatsioon!Q38/SUM(Eksplikatsioon!$O38:'Eksplikatsioon'!$AG38),IF($G37=Tabelid!$L$4,IFERROR(SUMIFS($E:$E,$G:$G,Tabelid!$L$1,$C:$C,Tabelid!$J$4,$H:$H,L$2,$A:$A,$A37)/SUMIFS($E:$E,$G:$G,Tabelid!$L$1,$C:$C,Tabelid!$J$4,$A:$A,$A37),0),IF($G37=Tabelid!$L$5,IFERROR(SUMIFS($E:$E,$G:$G,Tabelid!$L$1,$C:$C,Tabelid!$J$4,$H:$H,L$2)/SUMIFS($E:$E,$G:$G,Tabelid!$L$1,$C:$C,Tabelid!$J$4),0),""))),"")</f>
        <v>0.24520975468137618</v>
      </c>
      <c r="M37" s="31">
        <f ca="1">IFERROR(IF($G37=Tabelid!$L$6,Eksplikatsioon!R38/SUM(Eksplikatsioon!$O38:'Eksplikatsioon'!$AG38),IF($G37=Tabelid!$L$4,IFERROR(SUMIFS($E:$E,$G:$G,Tabelid!$L$1,$C:$C,Tabelid!$J$4,$H:$H,M$2,$A:$A,$A37)/SUMIFS($E:$E,$G:$G,Tabelid!$L$1,$C:$C,Tabelid!$J$4,$A:$A,$A37),0),IF($G37=Tabelid!$L$5,IFERROR(SUMIFS($E:$E,$G:$G,Tabelid!$L$1,$C:$C,Tabelid!$J$4,$H:$H,M$2)/SUMIFS($E:$E,$G:$G,Tabelid!$L$1,$C:$C,Tabelid!$J$4),0),""))),"")</f>
        <v>0.37788503411235314</v>
      </c>
      <c r="N37" s="31">
        <f ca="1">IFERROR(IF($G37=Tabelid!$L$6,Eksplikatsioon!S38/SUM(Eksplikatsioon!$O38:'Eksplikatsioon'!$AG38),IF($G37=Tabelid!$L$4,IFERROR(SUMIFS($E:$E,$G:$G,Tabelid!$L$1,$C:$C,Tabelid!$J$4,$H:$H,N$2,$A:$A,$A37)/SUMIFS($E:$E,$G:$G,Tabelid!$L$1,$C:$C,Tabelid!$J$4,$A:$A,$A37),0),IF($G37=Tabelid!$L$5,IFERROR(SUMIFS($E:$E,$G:$G,Tabelid!$L$1,$C:$C,Tabelid!$J$4,$H:$H,N$2)/SUMIFS($E:$E,$G:$G,Tabelid!$L$1,$C:$C,Tabelid!$J$4),0),""))),"")</f>
        <v>0</v>
      </c>
      <c r="O37" s="31">
        <f ca="1">IFERROR(IF($G37=Tabelid!$L$6,Eksplikatsioon!T38/SUM(Eksplikatsioon!$O38:'Eksplikatsioon'!$AG38),IF($G37=Tabelid!$L$4,IFERROR(SUMIFS($E:$E,$G:$G,Tabelid!$L$1,$C:$C,Tabelid!$J$4,$H:$H,O$2,$A:$A,$A37)/SUMIFS($E:$E,$G:$G,Tabelid!$L$1,$C:$C,Tabelid!$J$4,$A:$A,$A37),0),IF($G37=Tabelid!$L$5,IFERROR(SUMIFS($E:$E,$G:$G,Tabelid!$L$1,$C:$C,Tabelid!$J$4,$H:$H,O$2)/SUMIFS($E:$E,$G:$G,Tabelid!$L$1,$C:$C,Tabelid!$J$4),0),""))),"")</f>
        <v>0</v>
      </c>
      <c r="P37" s="31">
        <f ca="1">IFERROR(IF($G37=Tabelid!$L$6,Eksplikatsioon!U38/SUM(Eksplikatsioon!$O38:'Eksplikatsioon'!$AG38),IF($G37=Tabelid!$L$4,IFERROR(SUMIFS($E:$E,$G:$G,Tabelid!$L$1,$C:$C,Tabelid!$J$4,$H:$H,P$2,$A:$A,$A37)/SUMIFS($E:$E,$G:$G,Tabelid!$L$1,$C:$C,Tabelid!$J$4,$A:$A,$A37),0),IF($G37=Tabelid!$L$5,IFERROR(SUMIFS($E:$E,$G:$G,Tabelid!$L$1,$C:$C,Tabelid!$J$4,$H:$H,P$2)/SUMIFS($E:$E,$G:$G,Tabelid!$L$1,$C:$C,Tabelid!$J$4),0),""))),"")</f>
        <v>0</v>
      </c>
      <c r="Q37" s="31">
        <f ca="1">IFERROR(IF($G37=Tabelid!$L$6,Eksplikatsioon!V38/SUM(Eksplikatsioon!$O38:'Eksplikatsioon'!$AG38),IF($G37=Tabelid!$L$4,IFERROR(SUMIFS($E:$E,$G:$G,Tabelid!$L$1,$C:$C,Tabelid!$J$4,$H:$H,Q$2,$A:$A,$A37)/SUMIFS($E:$E,$G:$G,Tabelid!$L$1,$C:$C,Tabelid!$J$4,$A:$A,$A37),0),IF($G37=Tabelid!$L$5,IFERROR(SUMIFS($E:$E,$G:$G,Tabelid!$L$1,$C:$C,Tabelid!$J$4,$H:$H,Q$2)/SUMIFS($E:$E,$G:$G,Tabelid!$L$1,$C:$C,Tabelid!$J$4),0),""))),"")</f>
        <v>0</v>
      </c>
      <c r="R37" s="31">
        <f ca="1">IFERROR(IF($G37=Tabelid!$L$6,Eksplikatsioon!W38/SUM(Eksplikatsioon!$O38:'Eksplikatsioon'!$AG38),IF($G37=Tabelid!$L$4,IFERROR(SUMIFS($E:$E,$G:$G,Tabelid!$L$1,$C:$C,Tabelid!$J$4,$H:$H,R$2,$A:$A,$A37)/SUMIFS($E:$E,$G:$G,Tabelid!$L$1,$C:$C,Tabelid!$J$4,$A:$A,$A37),0),IF($G37=Tabelid!$L$5,IFERROR(SUMIFS($E:$E,$G:$G,Tabelid!$L$1,$C:$C,Tabelid!$J$4,$H:$H,R$2)/SUMIFS($E:$E,$G:$G,Tabelid!$L$1,$C:$C,Tabelid!$J$4),0),""))),"")</f>
        <v>0</v>
      </c>
      <c r="S37" s="31">
        <f ca="1">IFERROR(IF($G37=Tabelid!$L$6,Eksplikatsioon!X38/SUM(Eksplikatsioon!$O38:'Eksplikatsioon'!$AG38),IF($G37=Tabelid!$L$4,IFERROR(SUMIFS($E:$E,$G:$G,Tabelid!$L$1,$C:$C,Tabelid!$J$4,$H:$H,S$2,$A:$A,$A37)/SUMIFS($E:$E,$G:$G,Tabelid!$L$1,$C:$C,Tabelid!$J$4,$A:$A,$A37),0),IF($G37=Tabelid!$L$5,IFERROR(SUMIFS($E:$E,$G:$G,Tabelid!$L$1,$C:$C,Tabelid!$J$4,$H:$H,S$2)/SUMIFS($E:$E,$G:$G,Tabelid!$L$1,$C:$C,Tabelid!$J$4),0),""))),"")</f>
        <v>0</v>
      </c>
      <c r="T37" s="31">
        <f ca="1">IFERROR(IF($G37=Tabelid!$L$6,Eksplikatsioon!Y38/SUM(Eksplikatsioon!$O38:'Eksplikatsioon'!$AG38),IF($G37=Tabelid!$L$4,IFERROR(SUMIFS($E:$E,$G:$G,Tabelid!$L$1,$C:$C,Tabelid!$J$4,$H:$H,T$2,$A:$A,$A37)/SUMIFS($E:$E,$G:$G,Tabelid!$L$1,$C:$C,Tabelid!$J$4,$A:$A,$A37),0),IF($G37=Tabelid!$L$5,IFERROR(SUMIFS($E:$E,$G:$G,Tabelid!$L$1,$C:$C,Tabelid!$J$4,$H:$H,T$2)/SUMIFS($E:$E,$G:$G,Tabelid!$L$1,$C:$C,Tabelid!$J$4),0),""))),"")</f>
        <v>0.19865002177384242</v>
      </c>
      <c r="U37" s="31">
        <f ca="1">IFERROR(IF($G37=Tabelid!$L$6,Eksplikatsioon!Z38/SUM(Eksplikatsioon!$O38:'Eksplikatsioon'!$AG38),IF($G37=Tabelid!$L$4,IFERROR(SUMIFS($E:$E,$G:$G,Tabelid!$L$1,$C:$C,Tabelid!$J$4,$H:$H,U$2,$A:$A,$A37)/SUMIFS($E:$E,$G:$G,Tabelid!$L$1,$C:$C,Tabelid!$J$4,$A:$A,$A37),0),IF($G37=Tabelid!$L$5,IFERROR(SUMIFS($E:$E,$G:$G,Tabelid!$L$1,$C:$C,Tabelid!$J$4,$H:$H,U$2)/SUMIFS($E:$E,$G:$G,Tabelid!$L$1,$C:$C,Tabelid!$J$4),0),""))),"")</f>
        <v>0.10861518362607059</v>
      </c>
      <c r="V37" s="31">
        <f ca="1">IFERROR(IF($G37=Tabelid!$L$6,Eksplikatsioon!AA38/SUM(Eksplikatsioon!$O38:'Eksplikatsioon'!$AG38),IF($G37=Tabelid!$L$4,IFERROR(SUMIFS($E:$E,$G:$G,Tabelid!$L$1,$C:$C,Tabelid!$J$4,$H:$H,V$2,$A:$A,$A37)/SUMIFS($E:$E,$G:$G,Tabelid!$L$1,$C:$C,Tabelid!$J$4,$A:$A,$A37),0),IF($G37=Tabelid!$L$5,IFERROR(SUMIFS($E:$E,$G:$G,Tabelid!$L$1,$C:$C,Tabelid!$J$4,$H:$H,V$2)/SUMIFS($E:$E,$G:$G,Tabelid!$L$1,$C:$C,Tabelid!$J$4),0),""))),"")</f>
        <v>0</v>
      </c>
      <c r="W37" s="31">
        <f ca="1">IFERROR(IF($G37=Tabelid!$L$6,Eksplikatsioon!AB38/SUM(Eksplikatsioon!$O38:'Eksplikatsioon'!$AG38),IF($G37=Tabelid!$L$4,IFERROR(SUMIFS($E:$E,$G:$G,Tabelid!$L$1,$C:$C,Tabelid!$J$4,$H:$H,W$2,$A:$A,$A37)/SUMIFS($E:$E,$G:$G,Tabelid!$L$1,$C:$C,Tabelid!$J$4,$A:$A,$A37),0),IF($G37=Tabelid!$L$5,IFERROR(SUMIFS($E:$E,$G:$G,Tabelid!$L$1,$C:$C,Tabelid!$J$4,$H:$H,W$2)/SUMIFS($E:$E,$G:$G,Tabelid!$L$1,$C:$C,Tabelid!$J$4),0),""))),"")</f>
        <v>0</v>
      </c>
      <c r="X37" s="31">
        <f ca="1">IFERROR(IF($G37=Tabelid!$L$6,Eksplikatsioon!AC38/SUM(Eksplikatsioon!$O38:'Eksplikatsioon'!$AG38),IF($G37=Tabelid!$L$4,IFERROR(SUMIFS($E:$E,$G:$G,Tabelid!$L$1,$C:$C,Tabelid!$J$4,$H:$H,X$2,$A:$A,$A37)/SUMIFS($E:$E,$G:$G,Tabelid!$L$1,$C:$C,Tabelid!$J$4,$A:$A,$A37),0),IF($G37=Tabelid!$L$5,IFERROR(SUMIFS($E:$E,$G:$G,Tabelid!$L$1,$C:$C,Tabelid!$J$4,$H:$H,X$2)/SUMIFS($E:$E,$G:$G,Tabelid!$L$1,$C:$C,Tabelid!$J$4),0),""))),"")</f>
        <v>0</v>
      </c>
      <c r="Y37" s="31">
        <f ca="1">IFERROR(IF($G37=Tabelid!$L$6,Eksplikatsioon!AD38/SUM(Eksplikatsioon!$O38:'Eksplikatsioon'!$AG38),IF($G37=Tabelid!$L$4,IFERROR(SUMIFS($E:$E,$G:$G,Tabelid!$L$1,$C:$C,Tabelid!$J$4,$H:$H,Y$2,$A:$A,$A37)/SUMIFS($E:$E,$G:$G,Tabelid!$L$1,$C:$C,Tabelid!$J$4,$A:$A,$A37),0),IF($G37=Tabelid!$L$5,IFERROR(SUMIFS($E:$E,$G:$G,Tabelid!$L$1,$C:$C,Tabelid!$J$4,$H:$H,Y$2)/SUMIFS($E:$E,$G:$G,Tabelid!$L$1,$C:$C,Tabelid!$J$4),0),""))),"")</f>
        <v>0</v>
      </c>
      <c r="Z37" s="31">
        <f ca="1">IFERROR(IF($G37=Tabelid!$L$6,Eksplikatsioon!AE38/SUM(Eksplikatsioon!$O38:'Eksplikatsioon'!$AG38),IF($G37=Tabelid!$L$4,IFERROR(SUMIFS($E:$E,$G:$G,Tabelid!$L$1,$C:$C,Tabelid!$J$4,$H:$H,Z$2,$A:$A,$A37)/SUMIFS($E:$E,$G:$G,Tabelid!$L$1,$C:$C,Tabelid!$J$4,$A:$A,$A37),0),IF($G37=Tabelid!$L$5,IFERROR(SUMIFS($E:$E,$G:$G,Tabelid!$L$1,$C:$C,Tabelid!$J$4,$H:$H,Z$2)/SUMIFS($E:$E,$G:$G,Tabelid!$L$1,$C:$C,Tabelid!$J$4),0),""))),"")</f>
        <v>0</v>
      </c>
      <c r="AA37" s="31">
        <f ca="1">IFERROR(IF($G37=Tabelid!$L$6,Eksplikatsioon!AF38/SUM(Eksplikatsioon!$O38:'Eksplikatsioon'!$AG38),IF($G37=Tabelid!$L$4,IFERROR(SUMIFS($E:$E,$G:$G,Tabelid!$L$1,$C:$C,Tabelid!$J$4,$H:$H,AA$2,$A:$A,$A37)/SUMIFS($E:$E,$G:$G,Tabelid!$L$1,$C:$C,Tabelid!$J$4,$A:$A,$A37),0),IF($G37=Tabelid!$L$5,IFERROR(SUMIFS($E:$E,$G:$G,Tabelid!$L$1,$C:$C,Tabelid!$J$4,$H:$H,AA$2)/SUMIFS($E:$E,$G:$G,Tabelid!$L$1,$C:$C,Tabelid!$J$4),0),""))),"")</f>
        <v>0</v>
      </c>
      <c r="AB37" s="31">
        <f ca="1">IFERROR(IF($G37=Tabelid!$L$6,Eksplikatsioon!AG38/SUM(Eksplikatsioon!$O38:'Eksplikatsioon'!$AG38),IF($G37=Tabelid!$L$4,IFERROR(SUMIFS($E:$E,$G:$G,Tabelid!$L$1,$C:$C,Tabelid!$J$4,$H:$H,AB$2,$A:$A,$A37)/SUMIFS($E:$E,$G:$G,Tabelid!$L$1,$C:$C,Tabelid!$J$4,$A:$A,$A37),0),IF($G37=Tabelid!$L$5,IFERROR(SUMIFS($E:$E,$G:$G,Tabelid!$L$1,$C:$C,Tabelid!$J$4,$H:$H,AB$2)/SUMIFS($E:$E,$G:$G,Tabelid!$L$1,$C:$C,Tabelid!$J$4),0),""))),"")</f>
        <v>0</v>
      </c>
      <c r="AC37" s="31">
        <f ca="1">IFERROR(IF($G37=Tabelid!$L$6,$E37*J37,IFERROR($E37*J37/SUM($J37:$AB37)*(Eksplikatsioon!O38)/SUMPRODUCT($J37:$AB37,Eksplikatsioon!$O38:$AG38),"")),"")</f>
        <v>0.5585869931483769</v>
      </c>
      <c r="AD37" s="31">
        <f ca="1">IFERROR(IF($G37=Tabelid!$L$6,$E37*K37,IFERROR($E37*K37/SUM($J37:$AB37)*(Eksplikatsioon!P38)/SUMPRODUCT($J37:$AB37,Eksplikatsioon!$O38:$AG38),"")),"")</f>
        <v>0.15271256879703468</v>
      </c>
      <c r="AE37" s="31">
        <f ca="1">IFERROR(IF($G37=Tabelid!$L$6,$E37*L37,IFERROR($E37*L37/SUM($J37:$AB37)*(Eksplikatsioon!Q38)/SUMPRODUCT($J37:$AB37,Eksplikatsioon!$O38:$AG38),"")),"")</f>
        <v>0</v>
      </c>
      <c r="AF37" s="31">
        <f ca="1">IFERROR(IF($G37=Tabelid!$L$6,$E37*M37,IFERROR($E37*M37/SUM($J37:$AB37)*(Eksplikatsioon!R38)/SUMPRODUCT($J37:$AB37,Eksplikatsioon!$O38:$AG38),"")),"")</f>
        <v>3.8596989778726258</v>
      </c>
      <c r="AG37" s="31">
        <f ca="1">IFERROR(IF($G37=Tabelid!$L$6,$E37*N37,IFERROR($E37*N37/SUM($J37:$AB37)*(Eksplikatsioon!S38)/SUMPRODUCT($J37:$AB37,Eksplikatsioon!$O38:$AG38),"")),"")</f>
        <v>0</v>
      </c>
      <c r="AH37" s="31">
        <f ca="1">IFERROR(IF($G37=Tabelid!$L$6,$E37*O37,IFERROR($E37*O37/SUM($J37:$AB37)*(Eksplikatsioon!T38)/SUMPRODUCT($J37:$AB37,Eksplikatsioon!$O38:$AG38),"")),"")</f>
        <v>0</v>
      </c>
      <c r="AI37" s="31">
        <f ca="1">IFERROR(IF($G37=Tabelid!$L$6,$E37*P37,IFERROR($E37*P37/SUM($J37:$AB37)*(Eksplikatsioon!U38)/SUMPRODUCT($J37:$AB37,Eksplikatsioon!$O38:$AG38),"")),"")</f>
        <v>0</v>
      </c>
      <c r="AJ37" s="31">
        <f ca="1">IFERROR(IF($G37=Tabelid!$L$6,$E37*Q37,IFERROR($E37*Q37/SUM($J37:$AB37)*(Eksplikatsioon!V38)/SUMPRODUCT($J37:$AB37,Eksplikatsioon!$O38:$AG38),"")),"")</f>
        <v>0</v>
      </c>
      <c r="AK37" s="31">
        <f ca="1">IFERROR(IF($G37=Tabelid!$L$6,$E37*R37,IFERROR($E37*R37/SUM($J37:$AB37)*(Eksplikatsioon!W38)/SUMPRODUCT($J37:$AB37,Eksplikatsioon!$O38:$AG38),"")),"")</f>
        <v>0</v>
      </c>
      <c r="AL37" s="31">
        <f ca="1">IFERROR(IF($G37=Tabelid!$L$6,$E37*S37,IFERROR($E37*S37/SUM($J37:$AB37)*(Eksplikatsioon!X38)/SUMPRODUCT($J37:$AB37,Eksplikatsioon!$O38:$AG38),"")),"")</f>
        <v>0</v>
      </c>
      <c r="AM37" s="31">
        <f ca="1">IFERROR(IF($G37=Tabelid!$L$6,$E37*T37,IFERROR($E37*T37/SUM($J37:$AB37)*(Eksplikatsioon!Y38)/SUMPRODUCT($J37:$AB37,Eksplikatsioon!$O38:$AG38),"")),"")</f>
        <v>2.0290014601819606</v>
      </c>
      <c r="AN37" s="31">
        <f ca="1">IFERROR(IF($G37=Tabelid!$L$6,$E37*U37,IFERROR($E37*U37/SUM($J37:$AB37)*(Eksplikatsioon!Z38)/SUMPRODUCT($J37:$AB37,Eksplikatsioon!$O38:$AG38),"")),"")</f>
        <v>0</v>
      </c>
      <c r="AO37" s="31">
        <f ca="1">IFERROR(IF($G37=Tabelid!$L$6,$E37*V37,IFERROR($E37*V37/SUM($J37:$AB37)*(Eksplikatsioon!AA38)/SUMPRODUCT($J37:$AB37,Eksplikatsioon!$O38:$AG38),"")),"")</f>
        <v>0</v>
      </c>
      <c r="AP37" s="31">
        <f ca="1">IFERROR(IF($G37=Tabelid!$L$6,$E37*W37,IFERROR($E37*W37/SUM($J37:$AB37)*(Eksplikatsioon!AB38)/SUMPRODUCT($J37:$AB37,Eksplikatsioon!$O38:$AG38),"")),"")</f>
        <v>0</v>
      </c>
      <c r="AQ37" s="31">
        <f ca="1">IFERROR(IF($G37=Tabelid!$L$6,$E37*X37,IFERROR($E37*X37/SUM($J37:$AB37)*(Eksplikatsioon!AC38)/SUMPRODUCT($J37:$AB37,Eksplikatsioon!$O38:$AG38),"")),"")</f>
        <v>0</v>
      </c>
      <c r="AR37" s="31">
        <f ca="1">IFERROR(IF($G37=Tabelid!$L$6,$E37*Y37,IFERROR($E37*Y37/SUM($J37:$AB37)*(Eksplikatsioon!AD38)/SUMPRODUCT($J37:$AB37,Eksplikatsioon!$O38:$AG38),"")),"")</f>
        <v>0</v>
      </c>
      <c r="AS37" s="31">
        <f ca="1">IFERROR(IF($G37=Tabelid!$L$6,$E37*Z37,IFERROR($E37*Z37/SUM($J37:$AB37)*(Eksplikatsioon!AE38)/SUMPRODUCT($J37:$AB37,Eksplikatsioon!$O38:$AG38),"")),"")</f>
        <v>0</v>
      </c>
      <c r="AT37" s="31">
        <f ca="1">IFERROR(IF($G37=Tabelid!$L$6,$E37*AA37,IFERROR($E37*AA37/SUM($J37:$AB37)*(Eksplikatsioon!AF38)/SUMPRODUCT($J37:$AB37,Eksplikatsioon!$O38:$AG38),"")),"")</f>
        <v>0</v>
      </c>
      <c r="AU37" s="31">
        <f ca="1">IFERROR(IF($G37=Tabelid!$L$6,$E37*AB37,IFERROR($E37*AB37/SUM($J37:$AB37)*(Eksplikatsioon!AG38)/SUMPRODUCT($J37:$AB37,Eksplikatsioon!$O38:$AG38),"")),"")</f>
        <v>0</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35">
      <c r="A38" s="23" t="str">
        <f>IF(Eksplikatsioon!A39=0,"",Eksplikatsioon!A39)</f>
        <v>01</v>
      </c>
      <c r="B38" s="60">
        <f>IF(Eksplikatsioon!B39=0,"",Eksplikatsioon!B39)</f>
        <v>134</v>
      </c>
      <c r="C38" s="23" t="str">
        <f>IF(Eksplikatsioon!C39=0,"",Eksplikatsioon!C39)</f>
        <v>ÜÜRITAV PIND</v>
      </c>
      <c r="D38" s="23" t="str">
        <f>IF(Eksplikatsioon!D39=0,"",Eksplikatsioon!D39)</f>
        <v>Koridor</v>
      </c>
      <c r="E38" s="58">
        <f>IF(Eksplikatsioon!F39=0,"",Eksplikatsioon!F39)</f>
        <v>41.9</v>
      </c>
      <c r="F38" s="23" t="str">
        <f>IF(Eksplikatsioon!H39=0,"",Eksplikatsioon!H39)</f>
        <v/>
      </c>
      <c r="G38" s="23" t="str">
        <f>IF(Eksplikatsioon!J39=0,"",Eksplikatsioon!J39)</f>
        <v>Ühiskasutuses muu pind (hoone)</v>
      </c>
      <c r="H38" s="23" t="str">
        <f>IF(Eksplikatsioon!K39=0,"",Eksplikatsioon!K39)</f>
        <v/>
      </c>
      <c r="I38" s="23" t="str">
        <f>IF(Eksplikatsioon!L39=0,"",Eksplikatsioon!L39)</f>
        <v/>
      </c>
      <c r="J38" s="31">
        <f ca="1">IFERROR(IF($G38=Tabelid!$L$6,Eksplikatsioon!O39/SUM(Eksplikatsioon!$O39:'Eksplikatsioon'!$AG39),IF($G38=Tabelid!$L$4,IFERROR(SUMIFS($E:$E,$G:$G,Tabelid!$L$1,$C:$C,Tabelid!$J$4,$H:$H,J$2,$A:$A,$A38)/SUMIFS($E:$E,$G:$G,Tabelid!$L$1,$C:$C,Tabelid!$J$4,$A:$A,$A38),0),IF($G38=Tabelid!$L$5,IFERROR(SUMIFS($E:$E,$G:$G,Tabelid!$L$1,$C:$C,Tabelid!$J$4,$H:$H,J$2)/SUMIFS($E:$E,$G:$G,Tabelid!$L$1,$C:$C,Tabelid!$J$4),0),""))),"")</f>
        <v>5.4688634054289476E-2</v>
      </c>
      <c r="K38" s="31">
        <f ca="1">IFERROR(IF($G38=Tabelid!$L$6,Eksplikatsioon!P39/SUM(Eksplikatsioon!$O39:'Eksplikatsioon'!$AG39),IF($G38=Tabelid!$L$4,IFERROR(SUMIFS($E:$E,$G:$G,Tabelid!$L$1,$C:$C,Tabelid!$J$4,$H:$H,K$2,$A:$A,$A38)/SUMIFS($E:$E,$G:$G,Tabelid!$L$1,$C:$C,Tabelid!$J$4,$A:$A,$A38),0),IF($G38=Tabelid!$L$5,IFERROR(SUMIFS($E:$E,$G:$G,Tabelid!$L$1,$C:$C,Tabelid!$J$4,$H:$H,K$2)/SUMIFS($E:$E,$G:$G,Tabelid!$L$1,$C:$C,Tabelid!$J$4),0),""))),"")</f>
        <v>1.4951371752068522E-2</v>
      </c>
      <c r="L38" s="31">
        <f ca="1">IFERROR(IF($G38=Tabelid!$L$6,Eksplikatsioon!Q39/SUM(Eksplikatsioon!$O39:'Eksplikatsioon'!$AG39),IF($G38=Tabelid!$L$4,IFERROR(SUMIFS($E:$E,$G:$G,Tabelid!$L$1,$C:$C,Tabelid!$J$4,$H:$H,L$2,$A:$A,$A38)/SUMIFS($E:$E,$G:$G,Tabelid!$L$1,$C:$C,Tabelid!$J$4,$A:$A,$A38),0),IF($G38=Tabelid!$L$5,IFERROR(SUMIFS($E:$E,$G:$G,Tabelid!$L$1,$C:$C,Tabelid!$J$4,$H:$H,L$2)/SUMIFS($E:$E,$G:$G,Tabelid!$L$1,$C:$C,Tabelid!$J$4),0),""))),"")</f>
        <v>0.24520975468137618</v>
      </c>
      <c r="M38" s="31">
        <f ca="1">IFERROR(IF($G38=Tabelid!$L$6,Eksplikatsioon!R39/SUM(Eksplikatsioon!$O39:'Eksplikatsioon'!$AG39),IF($G38=Tabelid!$L$4,IFERROR(SUMIFS($E:$E,$G:$G,Tabelid!$L$1,$C:$C,Tabelid!$J$4,$H:$H,M$2,$A:$A,$A38)/SUMIFS($E:$E,$G:$G,Tabelid!$L$1,$C:$C,Tabelid!$J$4,$A:$A,$A38),0),IF($G38=Tabelid!$L$5,IFERROR(SUMIFS($E:$E,$G:$G,Tabelid!$L$1,$C:$C,Tabelid!$J$4,$H:$H,M$2)/SUMIFS($E:$E,$G:$G,Tabelid!$L$1,$C:$C,Tabelid!$J$4),0),""))),"")</f>
        <v>0.37788503411235314</v>
      </c>
      <c r="N38" s="31">
        <f ca="1">IFERROR(IF($G38=Tabelid!$L$6,Eksplikatsioon!S39/SUM(Eksplikatsioon!$O39:'Eksplikatsioon'!$AG39),IF($G38=Tabelid!$L$4,IFERROR(SUMIFS($E:$E,$G:$G,Tabelid!$L$1,$C:$C,Tabelid!$J$4,$H:$H,N$2,$A:$A,$A38)/SUMIFS($E:$E,$G:$G,Tabelid!$L$1,$C:$C,Tabelid!$J$4,$A:$A,$A38),0),IF($G38=Tabelid!$L$5,IFERROR(SUMIFS($E:$E,$G:$G,Tabelid!$L$1,$C:$C,Tabelid!$J$4,$H:$H,N$2)/SUMIFS($E:$E,$G:$G,Tabelid!$L$1,$C:$C,Tabelid!$J$4),0),""))),"")</f>
        <v>0</v>
      </c>
      <c r="O38" s="31">
        <f ca="1">IFERROR(IF($G38=Tabelid!$L$6,Eksplikatsioon!T39/SUM(Eksplikatsioon!$O39:'Eksplikatsioon'!$AG39),IF($G38=Tabelid!$L$4,IFERROR(SUMIFS($E:$E,$G:$G,Tabelid!$L$1,$C:$C,Tabelid!$J$4,$H:$H,O$2,$A:$A,$A38)/SUMIFS($E:$E,$G:$G,Tabelid!$L$1,$C:$C,Tabelid!$J$4,$A:$A,$A38),0),IF($G38=Tabelid!$L$5,IFERROR(SUMIFS($E:$E,$G:$G,Tabelid!$L$1,$C:$C,Tabelid!$J$4,$H:$H,O$2)/SUMIFS($E:$E,$G:$G,Tabelid!$L$1,$C:$C,Tabelid!$J$4),0),""))),"")</f>
        <v>0</v>
      </c>
      <c r="P38" s="31">
        <f ca="1">IFERROR(IF($G38=Tabelid!$L$6,Eksplikatsioon!U39/SUM(Eksplikatsioon!$O39:'Eksplikatsioon'!$AG39),IF($G38=Tabelid!$L$4,IFERROR(SUMIFS($E:$E,$G:$G,Tabelid!$L$1,$C:$C,Tabelid!$J$4,$H:$H,P$2,$A:$A,$A38)/SUMIFS($E:$E,$G:$G,Tabelid!$L$1,$C:$C,Tabelid!$J$4,$A:$A,$A38),0),IF($G38=Tabelid!$L$5,IFERROR(SUMIFS($E:$E,$G:$G,Tabelid!$L$1,$C:$C,Tabelid!$J$4,$H:$H,P$2)/SUMIFS($E:$E,$G:$G,Tabelid!$L$1,$C:$C,Tabelid!$J$4),0),""))),"")</f>
        <v>0</v>
      </c>
      <c r="Q38" s="31">
        <f ca="1">IFERROR(IF($G38=Tabelid!$L$6,Eksplikatsioon!V39/SUM(Eksplikatsioon!$O39:'Eksplikatsioon'!$AG39),IF($G38=Tabelid!$L$4,IFERROR(SUMIFS($E:$E,$G:$G,Tabelid!$L$1,$C:$C,Tabelid!$J$4,$H:$H,Q$2,$A:$A,$A38)/SUMIFS($E:$E,$G:$G,Tabelid!$L$1,$C:$C,Tabelid!$J$4,$A:$A,$A38),0),IF($G38=Tabelid!$L$5,IFERROR(SUMIFS($E:$E,$G:$G,Tabelid!$L$1,$C:$C,Tabelid!$J$4,$H:$H,Q$2)/SUMIFS($E:$E,$G:$G,Tabelid!$L$1,$C:$C,Tabelid!$J$4),0),""))),"")</f>
        <v>0</v>
      </c>
      <c r="R38" s="31">
        <f ca="1">IFERROR(IF($G38=Tabelid!$L$6,Eksplikatsioon!W39/SUM(Eksplikatsioon!$O39:'Eksplikatsioon'!$AG39),IF($G38=Tabelid!$L$4,IFERROR(SUMIFS($E:$E,$G:$G,Tabelid!$L$1,$C:$C,Tabelid!$J$4,$H:$H,R$2,$A:$A,$A38)/SUMIFS($E:$E,$G:$G,Tabelid!$L$1,$C:$C,Tabelid!$J$4,$A:$A,$A38),0),IF($G38=Tabelid!$L$5,IFERROR(SUMIFS($E:$E,$G:$G,Tabelid!$L$1,$C:$C,Tabelid!$J$4,$H:$H,R$2)/SUMIFS($E:$E,$G:$G,Tabelid!$L$1,$C:$C,Tabelid!$J$4),0),""))),"")</f>
        <v>0</v>
      </c>
      <c r="S38" s="31">
        <f ca="1">IFERROR(IF($G38=Tabelid!$L$6,Eksplikatsioon!X39/SUM(Eksplikatsioon!$O39:'Eksplikatsioon'!$AG39),IF($G38=Tabelid!$L$4,IFERROR(SUMIFS($E:$E,$G:$G,Tabelid!$L$1,$C:$C,Tabelid!$J$4,$H:$H,S$2,$A:$A,$A38)/SUMIFS($E:$E,$G:$G,Tabelid!$L$1,$C:$C,Tabelid!$J$4,$A:$A,$A38),0),IF($G38=Tabelid!$L$5,IFERROR(SUMIFS($E:$E,$G:$G,Tabelid!$L$1,$C:$C,Tabelid!$J$4,$H:$H,S$2)/SUMIFS($E:$E,$G:$G,Tabelid!$L$1,$C:$C,Tabelid!$J$4),0),""))),"")</f>
        <v>0</v>
      </c>
      <c r="T38" s="31">
        <f ca="1">IFERROR(IF($G38=Tabelid!$L$6,Eksplikatsioon!Y39/SUM(Eksplikatsioon!$O39:'Eksplikatsioon'!$AG39),IF($G38=Tabelid!$L$4,IFERROR(SUMIFS($E:$E,$G:$G,Tabelid!$L$1,$C:$C,Tabelid!$J$4,$H:$H,T$2,$A:$A,$A38)/SUMIFS($E:$E,$G:$G,Tabelid!$L$1,$C:$C,Tabelid!$J$4,$A:$A,$A38),0),IF($G38=Tabelid!$L$5,IFERROR(SUMIFS($E:$E,$G:$G,Tabelid!$L$1,$C:$C,Tabelid!$J$4,$H:$H,T$2)/SUMIFS($E:$E,$G:$G,Tabelid!$L$1,$C:$C,Tabelid!$J$4),0),""))),"")</f>
        <v>0.19865002177384242</v>
      </c>
      <c r="U38" s="31">
        <f ca="1">IFERROR(IF($G38=Tabelid!$L$6,Eksplikatsioon!Z39/SUM(Eksplikatsioon!$O39:'Eksplikatsioon'!$AG39),IF($G38=Tabelid!$L$4,IFERROR(SUMIFS($E:$E,$G:$G,Tabelid!$L$1,$C:$C,Tabelid!$J$4,$H:$H,U$2,$A:$A,$A38)/SUMIFS($E:$E,$G:$G,Tabelid!$L$1,$C:$C,Tabelid!$J$4,$A:$A,$A38),0),IF($G38=Tabelid!$L$5,IFERROR(SUMIFS($E:$E,$G:$G,Tabelid!$L$1,$C:$C,Tabelid!$J$4,$H:$H,U$2)/SUMIFS($E:$E,$G:$G,Tabelid!$L$1,$C:$C,Tabelid!$J$4),0),""))),"")</f>
        <v>0.10861518362607059</v>
      </c>
      <c r="V38" s="31">
        <f ca="1">IFERROR(IF($G38=Tabelid!$L$6,Eksplikatsioon!AA39/SUM(Eksplikatsioon!$O39:'Eksplikatsioon'!$AG39),IF($G38=Tabelid!$L$4,IFERROR(SUMIFS($E:$E,$G:$G,Tabelid!$L$1,$C:$C,Tabelid!$J$4,$H:$H,V$2,$A:$A,$A38)/SUMIFS($E:$E,$G:$G,Tabelid!$L$1,$C:$C,Tabelid!$J$4,$A:$A,$A38),0),IF($G38=Tabelid!$L$5,IFERROR(SUMIFS($E:$E,$G:$G,Tabelid!$L$1,$C:$C,Tabelid!$J$4,$H:$H,V$2)/SUMIFS($E:$E,$G:$G,Tabelid!$L$1,$C:$C,Tabelid!$J$4),0),""))),"")</f>
        <v>0</v>
      </c>
      <c r="W38" s="31">
        <f ca="1">IFERROR(IF($G38=Tabelid!$L$6,Eksplikatsioon!AB39/SUM(Eksplikatsioon!$O39:'Eksplikatsioon'!$AG39),IF($G38=Tabelid!$L$4,IFERROR(SUMIFS($E:$E,$G:$G,Tabelid!$L$1,$C:$C,Tabelid!$J$4,$H:$H,W$2,$A:$A,$A38)/SUMIFS($E:$E,$G:$G,Tabelid!$L$1,$C:$C,Tabelid!$J$4,$A:$A,$A38),0),IF($G38=Tabelid!$L$5,IFERROR(SUMIFS($E:$E,$G:$G,Tabelid!$L$1,$C:$C,Tabelid!$J$4,$H:$H,W$2)/SUMIFS($E:$E,$G:$G,Tabelid!$L$1,$C:$C,Tabelid!$J$4),0),""))),"")</f>
        <v>0</v>
      </c>
      <c r="X38" s="31">
        <f ca="1">IFERROR(IF($G38=Tabelid!$L$6,Eksplikatsioon!AC39/SUM(Eksplikatsioon!$O39:'Eksplikatsioon'!$AG39),IF($G38=Tabelid!$L$4,IFERROR(SUMIFS($E:$E,$G:$G,Tabelid!$L$1,$C:$C,Tabelid!$J$4,$H:$H,X$2,$A:$A,$A38)/SUMIFS($E:$E,$G:$G,Tabelid!$L$1,$C:$C,Tabelid!$J$4,$A:$A,$A38),0),IF($G38=Tabelid!$L$5,IFERROR(SUMIFS($E:$E,$G:$G,Tabelid!$L$1,$C:$C,Tabelid!$J$4,$H:$H,X$2)/SUMIFS($E:$E,$G:$G,Tabelid!$L$1,$C:$C,Tabelid!$J$4),0),""))),"")</f>
        <v>0</v>
      </c>
      <c r="Y38" s="31">
        <f ca="1">IFERROR(IF($G38=Tabelid!$L$6,Eksplikatsioon!AD39/SUM(Eksplikatsioon!$O39:'Eksplikatsioon'!$AG39),IF($G38=Tabelid!$L$4,IFERROR(SUMIFS($E:$E,$G:$G,Tabelid!$L$1,$C:$C,Tabelid!$J$4,$H:$H,Y$2,$A:$A,$A38)/SUMIFS($E:$E,$G:$G,Tabelid!$L$1,$C:$C,Tabelid!$J$4,$A:$A,$A38),0),IF($G38=Tabelid!$L$5,IFERROR(SUMIFS($E:$E,$G:$G,Tabelid!$L$1,$C:$C,Tabelid!$J$4,$H:$H,Y$2)/SUMIFS($E:$E,$G:$G,Tabelid!$L$1,$C:$C,Tabelid!$J$4),0),""))),"")</f>
        <v>0</v>
      </c>
      <c r="Z38" s="31">
        <f ca="1">IFERROR(IF($G38=Tabelid!$L$6,Eksplikatsioon!AE39/SUM(Eksplikatsioon!$O39:'Eksplikatsioon'!$AG39),IF($G38=Tabelid!$L$4,IFERROR(SUMIFS($E:$E,$G:$G,Tabelid!$L$1,$C:$C,Tabelid!$J$4,$H:$H,Z$2,$A:$A,$A38)/SUMIFS($E:$E,$G:$G,Tabelid!$L$1,$C:$C,Tabelid!$J$4,$A:$A,$A38),0),IF($G38=Tabelid!$L$5,IFERROR(SUMIFS($E:$E,$G:$G,Tabelid!$L$1,$C:$C,Tabelid!$J$4,$H:$H,Z$2)/SUMIFS($E:$E,$G:$G,Tabelid!$L$1,$C:$C,Tabelid!$J$4),0),""))),"")</f>
        <v>0</v>
      </c>
      <c r="AA38" s="31">
        <f ca="1">IFERROR(IF($G38=Tabelid!$L$6,Eksplikatsioon!AF39/SUM(Eksplikatsioon!$O39:'Eksplikatsioon'!$AG39),IF($G38=Tabelid!$L$4,IFERROR(SUMIFS($E:$E,$G:$G,Tabelid!$L$1,$C:$C,Tabelid!$J$4,$H:$H,AA$2,$A:$A,$A38)/SUMIFS($E:$E,$G:$G,Tabelid!$L$1,$C:$C,Tabelid!$J$4,$A:$A,$A38),0),IF($G38=Tabelid!$L$5,IFERROR(SUMIFS($E:$E,$G:$G,Tabelid!$L$1,$C:$C,Tabelid!$J$4,$H:$H,AA$2)/SUMIFS($E:$E,$G:$G,Tabelid!$L$1,$C:$C,Tabelid!$J$4),0),""))),"")</f>
        <v>0</v>
      </c>
      <c r="AB38" s="31">
        <f ca="1">IFERROR(IF($G38=Tabelid!$L$6,Eksplikatsioon!AG39/SUM(Eksplikatsioon!$O39:'Eksplikatsioon'!$AG39),IF($G38=Tabelid!$L$4,IFERROR(SUMIFS($E:$E,$G:$G,Tabelid!$L$1,$C:$C,Tabelid!$J$4,$H:$H,AB$2,$A:$A,$A38)/SUMIFS($E:$E,$G:$G,Tabelid!$L$1,$C:$C,Tabelid!$J$4,$A:$A,$A38),0),IF($G38=Tabelid!$L$5,IFERROR(SUMIFS($E:$E,$G:$G,Tabelid!$L$1,$C:$C,Tabelid!$J$4,$H:$H,AB$2)/SUMIFS($E:$E,$G:$G,Tabelid!$L$1,$C:$C,Tabelid!$J$4),0),""))),"")</f>
        <v>0</v>
      </c>
      <c r="AC38" s="31">
        <f ca="1">IFERROR(IF($G38=Tabelid!$L$6,$E38*J38,IFERROR($E38*J38/SUM($J38:$AB38)*(Eksplikatsioon!O39)/SUMPRODUCT($J38:$AB38,Eksplikatsioon!$O39:$AG39),"")),"")</f>
        <v>9.0450222031227625</v>
      </c>
      <c r="AD38" s="31">
        <f ca="1">IFERROR(IF($G38=Tabelid!$L$6,$E38*K38,IFERROR($E38*K38/SUM($J38:$AB38)*(Eksplikatsioon!P39)/SUMPRODUCT($J38:$AB38,Eksplikatsioon!$O39:$AG39),"")),"")</f>
        <v>0</v>
      </c>
      <c r="AE38" s="31">
        <f ca="1">IFERROR(IF($G38=Tabelid!$L$6,$E38*L38,IFERROR($E38*L38/SUM($J38:$AB38)*(Eksplikatsioon!Q39)/SUMPRODUCT($J38:$AB38,Eksplikatsioon!$O39:$AG39),"")),"")</f>
        <v>0</v>
      </c>
      <c r="AF38" s="31">
        <f ca="1">IFERROR(IF($G38=Tabelid!$L$6,$E38*M38,IFERROR($E38*M38/SUM($J38:$AB38)*(Eksplikatsioon!R39)/SUMPRODUCT($J38:$AB38,Eksplikatsioon!$O39:$AG39),"")),"")</f>
        <v>0</v>
      </c>
      <c r="AG38" s="31">
        <f ca="1">IFERROR(IF($G38=Tabelid!$L$6,$E38*N38,IFERROR($E38*N38/SUM($J38:$AB38)*(Eksplikatsioon!S39)/SUMPRODUCT($J38:$AB38,Eksplikatsioon!$O39:$AG39),"")),"")</f>
        <v>0</v>
      </c>
      <c r="AH38" s="31">
        <f ca="1">IFERROR(IF($G38=Tabelid!$L$6,$E38*O38,IFERROR($E38*O38/SUM($J38:$AB38)*(Eksplikatsioon!T39)/SUMPRODUCT($J38:$AB38,Eksplikatsioon!$O39:$AG39),"")),"")</f>
        <v>0</v>
      </c>
      <c r="AI38" s="31">
        <f ca="1">IFERROR(IF($G38=Tabelid!$L$6,$E38*P38,IFERROR($E38*P38/SUM($J38:$AB38)*(Eksplikatsioon!U39)/SUMPRODUCT($J38:$AB38,Eksplikatsioon!$O39:$AG39),"")),"")</f>
        <v>0</v>
      </c>
      <c r="AJ38" s="31">
        <f ca="1">IFERROR(IF($G38=Tabelid!$L$6,$E38*Q38,IFERROR($E38*Q38/SUM($J38:$AB38)*(Eksplikatsioon!V39)/SUMPRODUCT($J38:$AB38,Eksplikatsioon!$O39:$AG39),"")),"")</f>
        <v>0</v>
      </c>
      <c r="AK38" s="31">
        <f ca="1">IFERROR(IF($G38=Tabelid!$L$6,$E38*R38,IFERROR($E38*R38/SUM($J38:$AB38)*(Eksplikatsioon!W39)/SUMPRODUCT($J38:$AB38,Eksplikatsioon!$O39:$AG39),"")),"")</f>
        <v>0</v>
      </c>
      <c r="AL38" s="31">
        <f ca="1">IFERROR(IF($G38=Tabelid!$L$6,$E38*S38,IFERROR($E38*S38/SUM($J38:$AB38)*(Eksplikatsioon!X39)/SUMPRODUCT($J38:$AB38,Eksplikatsioon!$O39:$AG39),"")),"")</f>
        <v>0</v>
      </c>
      <c r="AM38" s="31">
        <f ca="1">IFERROR(IF($G38=Tabelid!$L$6,$E38*T38,IFERROR($E38*T38/SUM($J38:$AB38)*(Eksplikatsioon!Y39)/SUMPRODUCT($J38:$AB38,Eksplikatsioon!$O39:$AG39),"")),"")</f>
        <v>32.854977796877236</v>
      </c>
      <c r="AN38" s="31">
        <f ca="1">IFERROR(IF($G38=Tabelid!$L$6,$E38*U38,IFERROR($E38*U38/SUM($J38:$AB38)*(Eksplikatsioon!Z39)/SUMPRODUCT($J38:$AB38,Eksplikatsioon!$O39:$AG39),"")),"")</f>
        <v>0</v>
      </c>
      <c r="AO38" s="31">
        <f ca="1">IFERROR(IF($G38=Tabelid!$L$6,$E38*V38,IFERROR($E38*V38/SUM($J38:$AB38)*(Eksplikatsioon!AA39)/SUMPRODUCT($J38:$AB38,Eksplikatsioon!$O39:$AG39),"")),"")</f>
        <v>0</v>
      </c>
      <c r="AP38" s="31">
        <f ca="1">IFERROR(IF($G38=Tabelid!$L$6,$E38*W38,IFERROR($E38*W38/SUM($J38:$AB38)*(Eksplikatsioon!AB39)/SUMPRODUCT($J38:$AB38,Eksplikatsioon!$O39:$AG39),"")),"")</f>
        <v>0</v>
      </c>
      <c r="AQ38" s="31">
        <f ca="1">IFERROR(IF($G38=Tabelid!$L$6,$E38*X38,IFERROR($E38*X38/SUM($J38:$AB38)*(Eksplikatsioon!AC39)/SUMPRODUCT($J38:$AB38,Eksplikatsioon!$O39:$AG39),"")),"")</f>
        <v>0</v>
      </c>
      <c r="AR38" s="31">
        <f ca="1">IFERROR(IF($G38=Tabelid!$L$6,$E38*Y38,IFERROR($E38*Y38/SUM($J38:$AB38)*(Eksplikatsioon!AD39)/SUMPRODUCT($J38:$AB38,Eksplikatsioon!$O39:$AG39),"")),"")</f>
        <v>0</v>
      </c>
      <c r="AS38" s="31">
        <f ca="1">IFERROR(IF($G38=Tabelid!$L$6,$E38*Z38,IFERROR($E38*Z38/SUM($J38:$AB38)*(Eksplikatsioon!AE39)/SUMPRODUCT($J38:$AB38,Eksplikatsioon!$O39:$AG39),"")),"")</f>
        <v>0</v>
      </c>
      <c r="AT38" s="31">
        <f ca="1">IFERROR(IF($G38=Tabelid!$L$6,$E38*AA38,IFERROR($E38*AA38/SUM($J38:$AB38)*(Eksplikatsioon!AF39)/SUMPRODUCT($J38:$AB38,Eksplikatsioon!$O39:$AG39),"")),"")</f>
        <v>0</v>
      </c>
      <c r="AU38" s="31">
        <f ca="1">IFERROR(IF($G38=Tabelid!$L$6,$E38*AB38,IFERROR($E38*AB38/SUM($J38:$AB38)*(Eksplikatsioon!AG39)/SUMPRODUCT($J38:$AB38,Eksplikatsioon!$O39:$AG39),"")),"")</f>
        <v>0</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35">
      <c r="A39" s="23" t="str">
        <f>IF(Eksplikatsioon!A40=0,"",Eksplikatsioon!A40)</f>
        <v>01</v>
      </c>
      <c r="B39" s="60">
        <f>IF(Eksplikatsioon!B40=0,"",Eksplikatsioon!B40)</f>
        <v>135</v>
      </c>
      <c r="C39" s="23" t="str">
        <f>IF(Eksplikatsioon!C40=0,"",Eksplikatsioon!C40)</f>
        <v>ÜÜRITAV PIND</v>
      </c>
      <c r="D39" s="23" t="str">
        <f>IF(Eksplikatsioon!D40=0,"",Eksplikatsioon!D40)</f>
        <v>WC</v>
      </c>
      <c r="E39" s="58">
        <f>IF(Eksplikatsioon!F40=0,"",Eksplikatsioon!F40)</f>
        <v>2.5</v>
      </c>
      <c r="F39" s="23" t="str">
        <f>IF(Eksplikatsioon!H40=0,"",Eksplikatsioon!H40)</f>
        <v/>
      </c>
      <c r="G39" s="23" t="str">
        <f>IF(Eksplikatsioon!J40=0,"",Eksplikatsioon!J40)</f>
        <v>Ainukasutuses pind</v>
      </c>
      <c r="H39" s="23" t="str">
        <f>IF(Eksplikatsioon!K40=0,"",Eksplikatsioon!K40)</f>
        <v>Aktiivne vakants üürnik</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35">
      <c r="A40" s="23" t="str">
        <f>IF(Eksplikatsioon!A41=0,"",Eksplikatsioon!A41)</f>
        <v>01</v>
      </c>
      <c r="B40" s="60">
        <f>IF(Eksplikatsioon!B41=0,"",Eksplikatsioon!B41)</f>
        <v>136</v>
      </c>
      <c r="C40" s="23" t="str">
        <f>IF(Eksplikatsioon!C41=0,"",Eksplikatsioon!C41)</f>
        <v>ÜÜRITAV PIND</v>
      </c>
      <c r="D40" s="23" t="str">
        <f>IF(Eksplikatsioon!D41=0,"",Eksplikatsioon!D41)</f>
        <v>WC</v>
      </c>
      <c r="E40" s="58">
        <f>IF(Eksplikatsioon!F41=0,"",Eksplikatsioon!F41)</f>
        <v>2.7</v>
      </c>
      <c r="F40" s="23" t="str">
        <f>IF(Eksplikatsioon!H41=0,"",Eksplikatsioon!H41)</f>
        <v/>
      </c>
      <c r="G40" s="23" t="str">
        <f>IF(Eksplikatsioon!J41=0,"",Eksplikatsioon!J41)</f>
        <v>Ainukasutuses pind</v>
      </c>
      <c r="H40" s="23" t="str">
        <f>IF(Eksplikatsioon!K41=0,"",Eksplikatsioon!K41)</f>
        <v>Aktiivne vakants üürnik</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35">
      <c r="A41" s="23" t="str">
        <f>IF(Eksplikatsioon!A42=0,"",Eksplikatsioon!A42)</f>
        <v>01</v>
      </c>
      <c r="B41" s="60">
        <f>IF(Eksplikatsioon!B42=0,"",Eksplikatsioon!B42)</f>
        <v>137</v>
      </c>
      <c r="C41" s="23" t="str">
        <f>IF(Eksplikatsioon!C42=0,"",Eksplikatsioon!C42)</f>
        <v>ÜÜRITAV PIND</v>
      </c>
      <c r="D41" s="23" t="str">
        <f>IF(Eksplikatsioon!D42=0,"",Eksplikatsioon!D42)</f>
        <v>WC</v>
      </c>
      <c r="E41" s="58">
        <f>IF(Eksplikatsioon!F42=0,"",Eksplikatsioon!F42)</f>
        <v>2.7</v>
      </c>
      <c r="F41" s="23" t="str">
        <f>IF(Eksplikatsioon!H42=0,"",Eksplikatsioon!H42)</f>
        <v/>
      </c>
      <c r="G41" s="23" t="str">
        <f>IF(Eksplikatsioon!J42=0,"",Eksplikatsioon!J42)</f>
        <v>Ainukasutuses pind</v>
      </c>
      <c r="H41" s="23" t="str">
        <f>IF(Eksplikatsioon!K42=0,"",Eksplikatsioon!K42)</f>
        <v>Aktiivne vakants üürnik</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35">
      <c r="A42" s="23" t="str">
        <f>IF(Eksplikatsioon!A43=0,"",Eksplikatsioon!A43)</f>
        <v>01</v>
      </c>
      <c r="B42" s="60">
        <f>IF(Eksplikatsioon!B43=0,"",Eksplikatsioon!B43)</f>
        <v>138</v>
      </c>
      <c r="C42" s="23" t="str">
        <f>IF(Eksplikatsioon!C43=0,"",Eksplikatsioon!C43)</f>
        <v>ÜÜRITAV PIND</v>
      </c>
      <c r="D42" s="23" t="str">
        <f>IF(Eksplikatsioon!D43=0,"",Eksplikatsioon!D43)</f>
        <v>Koristus- ja hooldusruum</v>
      </c>
      <c r="E42" s="58">
        <f>IF(Eksplikatsioon!F43=0,"",Eksplikatsioon!F43)</f>
        <v>3.1</v>
      </c>
      <c r="F42" s="23" t="str">
        <f>IF(Eksplikatsioon!H43=0,"",Eksplikatsioon!H43)</f>
        <v/>
      </c>
      <c r="G42" s="23" t="str">
        <f>IF(Eksplikatsioon!J43=0,"",Eksplikatsioon!J43)</f>
        <v>Ainukasutuses pind</v>
      </c>
      <c r="H42" s="23" t="str">
        <f>IF(Eksplikatsioon!K43=0,"",Eksplikatsioon!K43)</f>
        <v>Aktiivne vakants üürnik</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35">
      <c r="A43" s="23" t="str">
        <f>IF(Eksplikatsioon!A44=0,"",Eksplikatsioon!A44)</f>
        <v>01</v>
      </c>
      <c r="B43" s="60" t="str">
        <f>IF(Eksplikatsioon!B44=0,"",Eksplikatsioon!B44)</f>
        <v>138A</v>
      </c>
      <c r="C43" s="23" t="str">
        <f>IF(Eksplikatsioon!C44=0,"",Eksplikatsioon!C44)</f>
        <v>ÜÜRITAV PIND</v>
      </c>
      <c r="D43" s="23" t="str">
        <f>IF(Eksplikatsioon!D44=0,"",Eksplikatsioon!D44)</f>
        <v>Hoiuruum/Ladu</v>
      </c>
      <c r="E43" s="58">
        <f>IF(Eksplikatsioon!F44=0,"",Eksplikatsioon!F44)</f>
        <v>11.4</v>
      </c>
      <c r="F43" s="23" t="str">
        <f>IF(Eksplikatsioon!H44=0,"",Eksplikatsioon!H44)</f>
        <v/>
      </c>
      <c r="G43" s="23" t="str">
        <f>IF(Eksplikatsioon!J44=0,"",Eksplikatsioon!J44)</f>
        <v>Ainukasutuses pind</v>
      </c>
      <c r="H43" s="23" t="str">
        <f>IF(Eksplikatsioon!K44=0,"",Eksplikatsioon!K44)</f>
        <v>Aktiivne vakants üürnik</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35">
      <c r="A44" s="23" t="str">
        <f>IF(Eksplikatsioon!A45=0,"",Eksplikatsioon!A45)</f>
        <v>01</v>
      </c>
      <c r="B44" s="60">
        <f>IF(Eksplikatsioon!B45=0,"",Eksplikatsioon!B45)</f>
        <v>139</v>
      </c>
      <c r="C44" s="23" t="str">
        <f>IF(Eksplikatsioon!C45=0,"",Eksplikatsioon!C45)</f>
        <v>ÜÜRITAV PIND</v>
      </c>
      <c r="D44" s="23" t="str">
        <f>IF(Eksplikatsioon!D45=0,"",Eksplikatsioon!D45)</f>
        <v>Kabinet/Büroo</v>
      </c>
      <c r="E44" s="58">
        <f>IF(Eksplikatsioon!F45=0,"",Eksplikatsioon!F45)</f>
        <v>14.9</v>
      </c>
      <c r="F44" s="23" t="str">
        <f>IF(Eksplikatsioon!H45=0,"",Eksplikatsioon!H45)</f>
        <v>Koristajaruum</v>
      </c>
      <c r="G44" s="23" t="str">
        <f>IF(Eksplikatsioon!J45=0,"",Eksplikatsioon!J45)</f>
        <v>Ühiskasutuses muu pind (hoone)</v>
      </c>
      <c r="H44" s="23" t="str">
        <f>IF(Eksplikatsioon!K45=0,"",Eksplikatsioon!K45)</f>
        <v/>
      </c>
      <c r="I44" s="23" t="str">
        <f>IF(Eksplikatsioon!L45=0,"",Eksplikatsioon!L45)</f>
        <v/>
      </c>
      <c r="J44" s="31">
        <f ca="1">IFERROR(IF($G44=Tabelid!$L$6,Eksplikatsioon!O45/SUM(Eksplikatsioon!$O45:'Eksplikatsioon'!$AG45),IF($G44=Tabelid!$L$4,IFERROR(SUMIFS($E:$E,$G:$G,Tabelid!$L$1,$C:$C,Tabelid!$J$4,$H:$H,J$2,$A:$A,$A44)/SUMIFS($E:$E,$G:$G,Tabelid!$L$1,$C:$C,Tabelid!$J$4,$A:$A,$A44),0),IF($G44=Tabelid!$L$5,IFERROR(SUMIFS($E:$E,$G:$G,Tabelid!$L$1,$C:$C,Tabelid!$J$4,$H:$H,J$2)/SUMIFS($E:$E,$G:$G,Tabelid!$L$1,$C:$C,Tabelid!$J$4),0),""))),"")</f>
        <v>5.4688634054289476E-2</v>
      </c>
      <c r="K44" s="31">
        <f ca="1">IFERROR(IF($G44=Tabelid!$L$6,Eksplikatsioon!P45/SUM(Eksplikatsioon!$O45:'Eksplikatsioon'!$AG45),IF($G44=Tabelid!$L$4,IFERROR(SUMIFS($E:$E,$G:$G,Tabelid!$L$1,$C:$C,Tabelid!$J$4,$H:$H,K$2,$A:$A,$A44)/SUMIFS($E:$E,$G:$G,Tabelid!$L$1,$C:$C,Tabelid!$J$4,$A:$A,$A44),0),IF($G44=Tabelid!$L$5,IFERROR(SUMIFS($E:$E,$G:$G,Tabelid!$L$1,$C:$C,Tabelid!$J$4,$H:$H,K$2)/SUMIFS($E:$E,$G:$G,Tabelid!$L$1,$C:$C,Tabelid!$J$4),0),""))),"")</f>
        <v>1.4951371752068522E-2</v>
      </c>
      <c r="L44" s="31">
        <f ca="1">IFERROR(IF($G44=Tabelid!$L$6,Eksplikatsioon!Q45/SUM(Eksplikatsioon!$O45:'Eksplikatsioon'!$AG45),IF($G44=Tabelid!$L$4,IFERROR(SUMIFS($E:$E,$G:$G,Tabelid!$L$1,$C:$C,Tabelid!$J$4,$H:$H,L$2,$A:$A,$A44)/SUMIFS($E:$E,$G:$G,Tabelid!$L$1,$C:$C,Tabelid!$J$4,$A:$A,$A44),0),IF($G44=Tabelid!$L$5,IFERROR(SUMIFS($E:$E,$G:$G,Tabelid!$L$1,$C:$C,Tabelid!$J$4,$H:$H,L$2)/SUMIFS($E:$E,$G:$G,Tabelid!$L$1,$C:$C,Tabelid!$J$4),0),""))),"")</f>
        <v>0.24520975468137618</v>
      </c>
      <c r="M44" s="31">
        <f ca="1">IFERROR(IF($G44=Tabelid!$L$6,Eksplikatsioon!R45/SUM(Eksplikatsioon!$O45:'Eksplikatsioon'!$AG45),IF($G44=Tabelid!$L$4,IFERROR(SUMIFS($E:$E,$G:$G,Tabelid!$L$1,$C:$C,Tabelid!$J$4,$H:$H,M$2,$A:$A,$A44)/SUMIFS($E:$E,$G:$G,Tabelid!$L$1,$C:$C,Tabelid!$J$4,$A:$A,$A44),0),IF($G44=Tabelid!$L$5,IFERROR(SUMIFS($E:$E,$G:$G,Tabelid!$L$1,$C:$C,Tabelid!$J$4,$H:$H,M$2)/SUMIFS($E:$E,$G:$G,Tabelid!$L$1,$C:$C,Tabelid!$J$4),0),""))),"")</f>
        <v>0.37788503411235314</v>
      </c>
      <c r="N44" s="31">
        <f ca="1">IFERROR(IF($G44=Tabelid!$L$6,Eksplikatsioon!S45/SUM(Eksplikatsioon!$O45:'Eksplikatsioon'!$AG45),IF($G44=Tabelid!$L$4,IFERROR(SUMIFS($E:$E,$G:$G,Tabelid!$L$1,$C:$C,Tabelid!$J$4,$H:$H,N$2,$A:$A,$A44)/SUMIFS($E:$E,$G:$G,Tabelid!$L$1,$C:$C,Tabelid!$J$4,$A:$A,$A44),0),IF($G44=Tabelid!$L$5,IFERROR(SUMIFS($E:$E,$G:$G,Tabelid!$L$1,$C:$C,Tabelid!$J$4,$H:$H,N$2)/SUMIFS($E:$E,$G:$G,Tabelid!$L$1,$C:$C,Tabelid!$J$4),0),""))),"")</f>
        <v>0</v>
      </c>
      <c r="O44" s="31">
        <f ca="1">IFERROR(IF($G44=Tabelid!$L$6,Eksplikatsioon!T45/SUM(Eksplikatsioon!$O45:'Eksplikatsioon'!$AG45),IF($G44=Tabelid!$L$4,IFERROR(SUMIFS($E:$E,$G:$G,Tabelid!$L$1,$C:$C,Tabelid!$J$4,$H:$H,O$2,$A:$A,$A44)/SUMIFS($E:$E,$G:$G,Tabelid!$L$1,$C:$C,Tabelid!$J$4,$A:$A,$A44),0),IF($G44=Tabelid!$L$5,IFERROR(SUMIFS($E:$E,$G:$G,Tabelid!$L$1,$C:$C,Tabelid!$J$4,$H:$H,O$2)/SUMIFS($E:$E,$G:$G,Tabelid!$L$1,$C:$C,Tabelid!$J$4),0),""))),"")</f>
        <v>0</v>
      </c>
      <c r="P44" s="31">
        <f ca="1">IFERROR(IF($G44=Tabelid!$L$6,Eksplikatsioon!U45/SUM(Eksplikatsioon!$O45:'Eksplikatsioon'!$AG45),IF($G44=Tabelid!$L$4,IFERROR(SUMIFS($E:$E,$G:$G,Tabelid!$L$1,$C:$C,Tabelid!$J$4,$H:$H,P$2,$A:$A,$A44)/SUMIFS($E:$E,$G:$G,Tabelid!$L$1,$C:$C,Tabelid!$J$4,$A:$A,$A44),0),IF($G44=Tabelid!$L$5,IFERROR(SUMIFS($E:$E,$G:$G,Tabelid!$L$1,$C:$C,Tabelid!$J$4,$H:$H,P$2)/SUMIFS($E:$E,$G:$G,Tabelid!$L$1,$C:$C,Tabelid!$J$4),0),""))),"")</f>
        <v>0</v>
      </c>
      <c r="Q44" s="31">
        <f ca="1">IFERROR(IF($G44=Tabelid!$L$6,Eksplikatsioon!V45/SUM(Eksplikatsioon!$O45:'Eksplikatsioon'!$AG45),IF($G44=Tabelid!$L$4,IFERROR(SUMIFS($E:$E,$G:$G,Tabelid!$L$1,$C:$C,Tabelid!$J$4,$H:$H,Q$2,$A:$A,$A44)/SUMIFS($E:$E,$G:$G,Tabelid!$L$1,$C:$C,Tabelid!$J$4,$A:$A,$A44),0),IF($G44=Tabelid!$L$5,IFERROR(SUMIFS($E:$E,$G:$G,Tabelid!$L$1,$C:$C,Tabelid!$J$4,$H:$H,Q$2)/SUMIFS($E:$E,$G:$G,Tabelid!$L$1,$C:$C,Tabelid!$J$4),0),""))),"")</f>
        <v>0</v>
      </c>
      <c r="R44" s="31">
        <f ca="1">IFERROR(IF($G44=Tabelid!$L$6,Eksplikatsioon!W45/SUM(Eksplikatsioon!$O45:'Eksplikatsioon'!$AG45),IF($G44=Tabelid!$L$4,IFERROR(SUMIFS($E:$E,$G:$G,Tabelid!$L$1,$C:$C,Tabelid!$J$4,$H:$H,R$2,$A:$A,$A44)/SUMIFS($E:$E,$G:$G,Tabelid!$L$1,$C:$C,Tabelid!$J$4,$A:$A,$A44),0),IF($G44=Tabelid!$L$5,IFERROR(SUMIFS($E:$E,$G:$G,Tabelid!$L$1,$C:$C,Tabelid!$J$4,$H:$H,R$2)/SUMIFS($E:$E,$G:$G,Tabelid!$L$1,$C:$C,Tabelid!$J$4),0),""))),"")</f>
        <v>0</v>
      </c>
      <c r="S44" s="31">
        <f ca="1">IFERROR(IF($G44=Tabelid!$L$6,Eksplikatsioon!X45/SUM(Eksplikatsioon!$O45:'Eksplikatsioon'!$AG45),IF($G44=Tabelid!$L$4,IFERROR(SUMIFS($E:$E,$G:$G,Tabelid!$L$1,$C:$C,Tabelid!$J$4,$H:$H,S$2,$A:$A,$A44)/SUMIFS($E:$E,$G:$G,Tabelid!$L$1,$C:$C,Tabelid!$J$4,$A:$A,$A44),0),IF($G44=Tabelid!$L$5,IFERROR(SUMIFS($E:$E,$G:$G,Tabelid!$L$1,$C:$C,Tabelid!$J$4,$H:$H,S$2)/SUMIFS($E:$E,$G:$G,Tabelid!$L$1,$C:$C,Tabelid!$J$4),0),""))),"")</f>
        <v>0</v>
      </c>
      <c r="T44" s="31">
        <f ca="1">IFERROR(IF($G44=Tabelid!$L$6,Eksplikatsioon!Y45/SUM(Eksplikatsioon!$O45:'Eksplikatsioon'!$AG45),IF($G44=Tabelid!$L$4,IFERROR(SUMIFS($E:$E,$G:$G,Tabelid!$L$1,$C:$C,Tabelid!$J$4,$H:$H,T$2,$A:$A,$A44)/SUMIFS($E:$E,$G:$G,Tabelid!$L$1,$C:$C,Tabelid!$J$4,$A:$A,$A44),0),IF($G44=Tabelid!$L$5,IFERROR(SUMIFS($E:$E,$G:$G,Tabelid!$L$1,$C:$C,Tabelid!$J$4,$H:$H,T$2)/SUMIFS($E:$E,$G:$G,Tabelid!$L$1,$C:$C,Tabelid!$J$4),0),""))),"")</f>
        <v>0.19865002177384242</v>
      </c>
      <c r="U44" s="31">
        <f ca="1">IFERROR(IF($G44=Tabelid!$L$6,Eksplikatsioon!Z45/SUM(Eksplikatsioon!$O45:'Eksplikatsioon'!$AG45),IF($G44=Tabelid!$L$4,IFERROR(SUMIFS($E:$E,$G:$G,Tabelid!$L$1,$C:$C,Tabelid!$J$4,$H:$H,U$2,$A:$A,$A44)/SUMIFS($E:$E,$G:$G,Tabelid!$L$1,$C:$C,Tabelid!$J$4,$A:$A,$A44),0),IF($G44=Tabelid!$L$5,IFERROR(SUMIFS($E:$E,$G:$G,Tabelid!$L$1,$C:$C,Tabelid!$J$4,$H:$H,U$2)/SUMIFS($E:$E,$G:$G,Tabelid!$L$1,$C:$C,Tabelid!$J$4),0),""))),"")</f>
        <v>0.10861518362607059</v>
      </c>
      <c r="V44" s="31">
        <f ca="1">IFERROR(IF($G44=Tabelid!$L$6,Eksplikatsioon!AA45/SUM(Eksplikatsioon!$O45:'Eksplikatsioon'!$AG45),IF($G44=Tabelid!$L$4,IFERROR(SUMIFS($E:$E,$G:$G,Tabelid!$L$1,$C:$C,Tabelid!$J$4,$H:$H,V$2,$A:$A,$A44)/SUMIFS($E:$E,$G:$G,Tabelid!$L$1,$C:$C,Tabelid!$J$4,$A:$A,$A44),0),IF($G44=Tabelid!$L$5,IFERROR(SUMIFS($E:$E,$G:$G,Tabelid!$L$1,$C:$C,Tabelid!$J$4,$H:$H,V$2)/SUMIFS($E:$E,$G:$G,Tabelid!$L$1,$C:$C,Tabelid!$J$4),0),""))),"")</f>
        <v>0</v>
      </c>
      <c r="W44" s="31">
        <f ca="1">IFERROR(IF($G44=Tabelid!$L$6,Eksplikatsioon!AB45/SUM(Eksplikatsioon!$O45:'Eksplikatsioon'!$AG45),IF($G44=Tabelid!$L$4,IFERROR(SUMIFS($E:$E,$G:$G,Tabelid!$L$1,$C:$C,Tabelid!$J$4,$H:$H,W$2,$A:$A,$A44)/SUMIFS($E:$E,$G:$G,Tabelid!$L$1,$C:$C,Tabelid!$J$4,$A:$A,$A44),0),IF($G44=Tabelid!$L$5,IFERROR(SUMIFS($E:$E,$G:$G,Tabelid!$L$1,$C:$C,Tabelid!$J$4,$H:$H,W$2)/SUMIFS($E:$E,$G:$G,Tabelid!$L$1,$C:$C,Tabelid!$J$4),0),""))),"")</f>
        <v>0</v>
      </c>
      <c r="X44" s="31">
        <f ca="1">IFERROR(IF($G44=Tabelid!$L$6,Eksplikatsioon!AC45/SUM(Eksplikatsioon!$O45:'Eksplikatsioon'!$AG45),IF($G44=Tabelid!$L$4,IFERROR(SUMIFS($E:$E,$G:$G,Tabelid!$L$1,$C:$C,Tabelid!$J$4,$H:$H,X$2,$A:$A,$A44)/SUMIFS($E:$E,$G:$G,Tabelid!$L$1,$C:$C,Tabelid!$J$4,$A:$A,$A44),0),IF($G44=Tabelid!$L$5,IFERROR(SUMIFS($E:$E,$G:$G,Tabelid!$L$1,$C:$C,Tabelid!$J$4,$H:$H,X$2)/SUMIFS($E:$E,$G:$G,Tabelid!$L$1,$C:$C,Tabelid!$J$4),0),""))),"")</f>
        <v>0</v>
      </c>
      <c r="Y44" s="31">
        <f ca="1">IFERROR(IF($G44=Tabelid!$L$6,Eksplikatsioon!AD45/SUM(Eksplikatsioon!$O45:'Eksplikatsioon'!$AG45),IF($G44=Tabelid!$L$4,IFERROR(SUMIFS($E:$E,$G:$G,Tabelid!$L$1,$C:$C,Tabelid!$J$4,$H:$H,Y$2,$A:$A,$A44)/SUMIFS($E:$E,$G:$G,Tabelid!$L$1,$C:$C,Tabelid!$J$4,$A:$A,$A44),0),IF($G44=Tabelid!$L$5,IFERROR(SUMIFS($E:$E,$G:$G,Tabelid!$L$1,$C:$C,Tabelid!$J$4,$H:$H,Y$2)/SUMIFS($E:$E,$G:$G,Tabelid!$L$1,$C:$C,Tabelid!$J$4),0),""))),"")</f>
        <v>0</v>
      </c>
      <c r="Z44" s="31">
        <f ca="1">IFERROR(IF($G44=Tabelid!$L$6,Eksplikatsioon!AE45/SUM(Eksplikatsioon!$O45:'Eksplikatsioon'!$AG45),IF($G44=Tabelid!$L$4,IFERROR(SUMIFS($E:$E,$G:$G,Tabelid!$L$1,$C:$C,Tabelid!$J$4,$H:$H,Z$2,$A:$A,$A44)/SUMIFS($E:$E,$G:$G,Tabelid!$L$1,$C:$C,Tabelid!$J$4,$A:$A,$A44),0),IF($G44=Tabelid!$L$5,IFERROR(SUMIFS($E:$E,$G:$G,Tabelid!$L$1,$C:$C,Tabelid!$J$4,$H:$H,Z$2)/SUMIFS($E:$E,$G:$G,Tabelid!$L$1,$C:$C,Tabelid!$J$4),0),""))),"")</f>
        <v>0</v>
      </c>
      <c r="AA44" s="31">
        <f ca="1">IFERROR(IF($G44=Tabelid!$L$6,Eksplikatsioon!AF45/SUM(Eksplikatsioon!$O45:'Eksplikatsioon'!$AG45),IF($G44=Tabelid!$L$4,IFERROR(SUMIFS($E:$E,$G:$G,Tabelid!$L$1,$C:$C,Tabelid!$J$4,$H:$H,AA$2,$A:$A,$A44)/SUMIFS($E:$E,$G:$G,Tabelid!$L$1,$C:$C,Tabelid!$J$4,$A:$A,$A44),0),IF($G44=Tabelid!$L$5,IFERROR(SUMIFS($E:$E,$G:$G,Tabelid!$L$1,$C:$C,Tabelid!$J$4,$H:$H,AA$2)/SUMIFS($E:$E,$G:$G,Tabelid!$L$1,$C:$C,Tabelid!$J$4),0),""))),"")</f>
        <v>0</v>
      </c>
      <c r="AB44" s="31">
        <f ca="1">IFERROR(IF($G44=Tabelid!$L$6,Eksplikatsioon!AG45/SUM(Eksplikatsioon!$O45:'Eksplikatsioon'!$AG45),IF($G44=Tabelid!$L$4,IFERROR(SUMIFS($E:$E,$G:$G,Tabelid!$L$1,$C:$C,Tabelid!$J$4,$H:$H,AB$2,$A:$A,$A44)/SUMIFS($E:$E,$G:$G,Tabelid!$L$1,$C:$C,Tabelid!$J$4,$A:$A,$A44),0),IF($G44=Tabelid!$L$5,IFERROR(SUMIFS($E:$E,$G:$G,Tabelid!$L$1,$C:$C,Tabelid!$J$4,$H:$H,AB$2)/SUMIFS($E:$E,$G:$G,Tabelid!$L$1,$C:$C,Tabelid!$J$4),0),""))),"")</f>
        <v>0</v>
      </c>
      <c r="AC44" s="31">
        <f ca="1">IFERROR(IF($G44=Tabelid!$L$6,$E44*J44,IFERROR($E44*J44/SUM($J44:$AB44)*(Eksplikatsioon!O45)/SUMPRODUCT($J44:$AB44,Eksplikatsioon!$O45:$AG45),"")),"")</f>
        <v>0.91415136587550383</v>
      </c>
      <c r="AD44" s="31">
        <f ca="1">IFERROR(IF($G44=Tabelid!$L$6,$E44*K44,IFERROR($E44*K44/SUM($J44:$AB44)*(Eksplikatsioon!P45)/SUMPRODUCT($J44:$AB44,Eksplikatsioon!$O45:$AG45),"")),"")</f>
        <v>0.24992061230305745</v>
      </c>
      <c r="AE44" s="31">
        <f ca="1">IFERROR(IF($G44=Tabelid!$L$6,$E44*L44,IFERROR($E44*L44/SUM($J44:$AB44)*(Eksplikatsioon!Q45)/SUMPRODUCT($J44:$AB44,Eksplikatsioon!$O45:$AG45),"")),"")</f>
        <v>4.0988193624557256</v>
      </c>
      <c r="AF44" s="31">
        <f ca="1">IFERROR(IF($G44=Tabelid!$L$6,$E44*M44,IFERROR($E44*M44/SUM($J44:$AB44)*(Eksplikatsioon!R45)/SUMPRODUCT($J44:$AB44,Eksplikatsioon!$O45:$AG45),"")),"")</f>
        <v>6.3165614949314008</v>
      </c>
      <c r="AG44" s="31">
        <f ca="1">IFERROR(IF($G44=Tabelid!$L$6,$E44*N44,IFERROR($E44*N44/SUM($J44:$AB44)*(Eksplikatsioon!S45)/SUMPRODUCT($J44:$AB44,Eksplikatsioon!$O45:$AG45),"")),"")</f>
        <v>0</v>
      </c>
      <c r="AH44" s="31">
        <f ca="1">IFERROR(IF($G44=Tabelid!$L$6,$E44*O44,IFERROR($E44*O44/SUM($J44:$AB44)*(Eksplikatsioon!T45)/SUMPRODUCT($J44:$AB44,Eksplikatsioon!$O45:$AG45),"")),"")</f>
        <v>0</v>
      </c>
      <c r="AI44" s="31">
        <f ca="1">IFERROR(IF($G44=Tabelid!$L$6,$E44*P44,IFERROR($E44*P44/SUM($J44:$AB44)*(Eksplikatsioon!U45)/SUMPRODUCT($J44:$AB44,Eksplikatsioon!$O45:$AG45),"")),"")</f>
        <v>0</v>
      </c>
      <c r="AJ44" s="31">
        <f ca="1">IFERROR(IF($G44=Tabelid!$L$6,$E44*Q44,IFERROR($E44*Q44/SUM($J44:$AB44)*(Eksplikatsioon!V45)/SUMPRODUCT($J44:$AB44,Eksplikatsioon!$O45:$AG45),"")),"")</f>
        <v>0</v>
      </c>
      <c r="AK44" s="31">
        <f ca="1">IFERROR(IF($G44=Tabelid!$L$6,$E44*R44,IFERROR($E44*R44/SUM($J44:$AB44)*(Eksplikatsioon!W45)/SUMPRODUCT($J44:$AB44,Eksplikatsioon!$O45:$AG45),"")),"")</f>
        <v>0</v>
      </c>
      <c r="AL44" s="31">
        <f ca="1">IFERROR(IF($G44=Tabelid!$L$6,$E44*S44,IFERROR($E44*S44/SUM($J44:$AB44)*(Eksplikatsioon!X45)/SUMPRODUCT($J44:$AB44,Eksplikatsioon!$O45:$AG45),"")),"")</f>
        <v>0</v>
      </c>
      <c r="AM44" s="31">
        <f ca="1">IFERROR(IF($G44=Tabelid!$L$6,$E44*T44,IFERROR($E44*T44/SUM($J44:$AB44)*(Eksplikatsioon!Y45)/SUMPRODUCT($J44:$AB44,Eksplikatsioon!$O45:$AG45),"")),"")</f>
        <v>3.3205471644343114</v>
      </c>
      <c r="AN44" s="31">
        <f ca="1">IFERROR(IF($G44=Tabelid!$L$6,$E44*U44,IFERROR($E44*U44/SUM($J44:$AB44)*(Eksplikatsioon!Z45)/SUMPRODUCT($J44:$AB44,Eksplikatsioon!$O45:$AG45),"")),"")</f>
        <v>0</v>
      </c>
      <c r="AO44" s="31">
        <f ca="1">IFERROR(IF($G44=Tabelid!$L$6,$E44*V44,IFERROR($E44*V44/SUM($J44:$AB44)*(Eksplikatsioon!AA45)/SUMPRODUCT($J44:$AB44,Eksplikatsioon!$O45:$AG45),"")),"")</f>
        <v>0</v>
      </c>
      <c r="AP44" s="31">
        <f ca="1">IFERROR(IF($G44=Tabelid!$L$6,$E44*W44,IFERROR($E44*W44/SUM($J44:$AB44)*(Eksplikatsioon!AB45)/SUMPRODUCT($J44:$AB44,Eksplikatsioon!$O45:$AG45),"")),"")</f>
        <v>0</v>
      </c>
      <c r="AQ44" s="31">
        <f ca="1">IFERROR(IF($G44=Tabelid!$L$6,$E44*X44,IFERROR($E44*X44/SUM($J44:$AB44)*(Eksplikatsioon!AC45)/SUMPRODUCT($J44:$AB44,Eksplikatsioon!$O45:$AG45),"")),"")</f>
        <v>0</v>
      </c>
      <c r="AR44" s="31">
        <f ca="1">IFERROR(IF($G44=Tabelid!$L$6,$E44*Y44,IFERROR($E44*Y44/SUM($J44:$AB44)*(Eksplikatsioon!AD45)/SUMPRODUCT($J44:$AB44,Eksplikatsioon!$O45:$AG45),"")),"")</f>
        <v>0</v>
      </c>
      <c r="AS44" s="31">
        <f ca="1">IFERROR(IF($G44=Tabelid!$L$6,$E44*Z44,IFERROR($E44*Z44/SUM($J44:$AB44)*(Eksplikatsioon!AE45)/SUMPRODUCT($J44:$AB44,Eksplikatsioon!$O45:$AG45),"")),"")</f>
        <v>0</v>
      </c>
      <c r="AT44" s="31">
        <f ca="1">IFERROR(IF($G44=Tabelid!$L$6,$E44*AA44,IFERROR($E44*AA44/SUM($J44:$AB44)*(Eksplikatsioon!AF45)/SUMPRODUCT($J44:$AB44,Eksplikatsioon!$O45:$AG45),"")),"")</f>
        <v>0</v>
      </c>
      <c r="AU44" s="31">
        <f ca="1">IFERROR(IF($G44=Tabelid!$L$6,$E44*AB44,IFERROR($E44*AB44/SUM($J44:$AB44)*(Eksplikatsioon!AG45)/SUMPRODUCT($J44:$AB44,Eksplikatsioon!$O45:$AG45),"")),"")</f>
        <v>0</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35">
      <c r="A45" s="23" t="str">
        <f>IF(Eksplikatsioon!A46=0,"",Eksplikatsioon!A46)</f>
        <v>01</v>
      </c>
      <c r="B45" s="60">
        <f>IF(Eksplikatsioon!B46=0,"",Eksplikatsioon!B46)</f>
        <v>140</v>
      </c>
      <c r="C45" s="23" t="str">
        <f>IF(Eksplikatsioon!C46=0,"",Eksplikatsioon!C46)</f>
        <v>TEHNOPIND</v>
      </c>
      <c r="D45" s="23" t="str">
        <f>IF(Eksplikatsioon!D46=0,"",Eksplikatsioon!D46)</f>
        <v>Hoolderuum</v>
      </c>
      <c r="E45" s="58">
        <f>IF(Eksplikatsioon!F46=0,"",Eksplikatsioon!F46)</f>
        <v>9.6999999999999993</v>
      </c>
      <c r="F45" s="23" t="str">
        <f>IF(Eksplikatsioon!H46=0,"",Eksplikatsioon!H46)</f>
        <v/>
      </c>
      <c r="G45" s="23" t="str">
        <f>IF(Eksplikatsioon!J46=0,"",Eksplikatsioon!J46)</f>
        <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35">
      <c r="A46" s="23" t="str">
        <f>IF(Eksplikatsioon!A47=0,"",Eksplikatsioon!A47)</f>
        <v>01</v>
      </c>
      <c r="B46" s="60">
        <f>IF(Eksplikatsioon!B47=0,"",Eksplikatsioon!B47)</f>
        <v>141</v>
      </c>
      <c r="C46" s="23" t="str">
        <f>IF(Eksplikatsioon!C47=0,"",Eksplikatsioon!C47)</f>
        <v>TEHNOPIND</v>
      </c>
      <c r="D46" s="23" t="str">
        <f>IF(Eksplikatsioon!D47=0,"",Eksplikatsioon!D47)</f>
        <v>Elektrikilp</v>
      </c>
      <c r="E46" s="58">
        <f>IF(Eksplikatsioon!F47=0,"",Eksplikatsioon!F47)</f>
        <v>9.1</v>
      </c>
      <c r="F46" s="23" t="str">
        <f>IF(Eksplikatsioon!H47=0,"",Eksplikatsioon!H47)</f>
        <v/>
      </c>
      <c r="G46" s="23" t="str">
        <f>IF(Eksplikatsioon!J47=0,"",Eksplikatsioon!J47)</f>
        <v/>
      </c>
      <c r="H46" s="23" t="str">
        <f>IF(Eksplikatsioon!K47=0,"",Eksplikatsioon!K47)</f>
        <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35">
      <c r="A47" s="23" t="str">
        <f>IF(Eksplikatsioon!A48=0,"",Eksplikatsioon!A48)</f>
        <v>01</v>
      </c>
      <c r="B47" s="60">
        <f>IF(Eksplikatsioon!B48=0,"",Eksplikatsioon!B48)</f>
        <v>142</v>
      </c>
      <c r="C47" s="23" t="str">
        <f>IF(Eksplikatsioon!C48=0,"",Eksplikatsioon!C48)</f>
        <v>ÜÜRITAV PIND</v>
      </c>
      <c r="D47" s="23" t="str">
        <f>IF(Eksplikatsioon!D48=0,"",Eksplikatsioon!D48)</f>
        <v>Kabinet/Büroo</v>
      </c>
      <c r="E47" s="58">
        <f>IF(Eksplikatsioon!F48=0,"",Eksplikatsioon!F48)</f>
        <v>71.400000000000006</v>
      </c>
      <c r="F47" s="23" t="str">
        <f>IF(Eksplikatsioon!H48=0,"",Eksplikatsioon!H48)</f>
        <v/>
      </c>
      <c r="G47" s="23" t="str">
        <f>IF(Eksplikatsioon!J48=0,"",Eksplikatsioon!J48)</f>
        <v>Ainukasutuses pind</v>
      </c>
      <c r="H47" s="23" t="str">
        <f>IF(Eksplikatsioon!K48=0,"",Eksplikatsioon!K48)</f>
        <v>Aktiivne vakants üürnik</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35">
      <c r="A48" s="23" t="str">
        <f>IF(Eksplikatsioon!A49=0,"",Eksplikatsioon!A49)</f>
        <v>01</v>
      </c>
      <c r="B48" s="60">
        <f>IF(Eksplikatsioon!B49=0,"",Eksplikatsioon!B49)</f>
        <v>143</v>
      </c>
      <c r="C48" s="23" t="str">
        <f>IF(Eksplikatsioon!C49=0,"",Eksplikatsioon!C49)</f>
        <v>ÜÜRITAV PIND</v>
      </c>
      <c r="D48" s="23" t="str">
        <f>IF(Eksplikatsioon!D49=0,"",Eksplikatsioon!D49)</f>
        <v>Kabinet/Büroo</v>
      </c>
      <c r="E48" s="58">
        <f>IF(Eksplikatsioon!F49=0,"",Eksplikatsioon!F49)</f>
        <v>51.2</v>
      </c>
      <c r="F48" s="23" t="str">
        <f>IF(Eksplikatsioon!H49=0,"",Eksplikatsioon!H49)</f>
        <v/>
      </c>
      <c r="G48" s="23" t="str">
        <f>IF(Eksplikatsioon!J49=0,"",Eksplikatsioon!J49)</f>
        <v>Ainukasutuses pind</v>
      </c>
      <c r="H48" s="23" t="str">
        <f>IF(Eksplikatsioon!K49=0,"",Eksplikatsioon!K49)</f>
        <v>Aktiivne vakants üürnik</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35">
      <c r="A49" s="23" t="str">
        <f>IF(Eksplikatsioon!A50=0,"",Eksplikatsioon!A50)</f>
        <v>01</v>
      </c>
      <c r="B49" s="60">
        <f>IF(Eksplikatsioon!B50=0,"",Eksplikatsioon!B50)</f>
        <v>144</v>
      </c>
      <c r="C49" s="23" t="str">
        <f>IF(Eksplikatsioon!C50=0,"",Eksplikatsioon!C50)</f>
        <v>ÜÜRITAV PIND</v>
      </c>
      <c r="D49" s="23" t="str">
        <f>IF(Eksplikatsioon!D50=0,"",Eksplikatsioon!D50)</f>
        <v>Tuulekoda</v>
      </c>
      <c r="E49" s="58">
        <f>IF(Eksplikatsioon!F50=0,"",Eksplikatsioon!F50)</f>
        <v>4.0999999999999996</v>
      </c>
      <c r="F49" s="23" t="str">
        <f>IF(Eksplikatsioon!H50=0,"",Eksplikatsioon!H50)</f>
        <v/>
      </c>
      <c r="G49" s="23" t="str">
        <f>IF(Eksplikatsioon!J50=0,"",Eksplikatsioon!J50)</f>
        <v>Ainukasutuses pind</v>
      </c>
      <c r="H49" s="23" t="str">
        <f>IF(Eksplikatsioon!K50=0,"",Eksplikatsioon!K50)</f>
        <v>Aktiivne vakants üürnik</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35">
      <c r="A50" s="23" t="str">
        <f>IF(Eksplikatsioon!A51=0,"",Eksplikatsioon!A51)</f>
        <v>01</v>
      </c>
      <c r="B50" s="60">
        <f>IF(Eksplikatsioon!B51=0,"",Eksplikatsioon!B51)</f>
        <v>145</v>
      </c>
      <c r="C50" s="23" t="str">
        <f>IF(Eksplikatsioon!C51=0,"",Eksplikatsioon!C51)</f>
        <v>VERTIKAALSETE ÜHENDUSTEEDE PIND</v>
      </c>
      <c r="D50" s="23" t="str">
        <f>IF(Eksplikatsioon!D51=0,"",Eksplikatsioon!D51)</f>
        <v>Trepp/Trepikoda</v>
      </c>
      <c r="E50" s="58">
        <f>IF(Eksplikatsioon!F51=0,"",Eksplikatsioon!F51)</f>
        <v>7.3</v>
      </c>
      <c r="F50" s="23" t="str">
        <f>IF(Eksplikatsioon!H51=0,"",Eksplikatsioon!H51)</f>
        <v/>
      </c>
      <c r="G50" s="23" t="str">
        <f>IF(Eksplikatsioon!J51=0,"",Eksplikatsioon!J51)</f>
        <v/>
      </c>
      <c r="H50" s="23" t="str">
        <f>IF(Eksplikatsioon!K51=0,"",Eksplikatsioon!K51)</f>
        <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35">
      <c r="A51" s="23" t="str">
        <f>IF(Eksplikatsioon!A52=0,"",Eksplikatsioon!A52)</f>
        <v>01</v>
      </c>
      <c r="B51" s="60">
        <f>IF(Eksplikatsioon!B52=0,"",Eksplikatsioon!B52)</f>
        <v>146</v>
      </c>
      <c r="C51" s="23" t="str">
        <f>IF(Eksplikatsioon!C52=0,"",Eksplikatsioon!C52)</f>
        <v>VERTIKAALSETE ÜHENDUSTEEDE PIND</v>
      </c>
      <c r="D51" s="23" t="str">
        <f>IF(Eksplikatsioon!D52=0,"",Eksplikatsioon!D52)</f>
        <v>Lift</v>
      </c>
      <c r="E51" s="58">
        <f>IF(Eksplikatsioon!F52=0,"",Eksplikatsioon!F52)</f>
        <v>3</v>
      </c>
      <c r="F51" s="23" t="str">
        <f>IF(Eksplikatsioon!H52=0,"",Eksplikatsioon!H52)</f>
        <v/>
      </c>
      <c r="G51" s="23" t="str">
        <f>IF(Eksplikatsioon!J52=0,"",Eksplikatsioon!J52)</f>
        <v/>
      </c>
      <c r="H51" s="23" t="str">
        <f>IF(Eksplikatsioon!K52=0,"",Eksplikatsioon!K52)</f>
        <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35">
      <c r="A52" s="23" t="str">
        <f>IF(Eksplikatsioon!A53=0,"",Eksplikatsioon!A53)</f>
        <v>01</v>
      </c>
      <c r="B52" s="60">
        <f>IF(Eksplikatsioon!B53=0,"",Eksplikatsioon!B53)</f>
        <v>147</v>
      </c>
      <c r="C52" s="23" t="str">
        <f>IF(Eksplikatsioon!C53=0,"",Eksplikatsioon!C53)</f>
        <v>ÜÜRITAV PIND</v>
      </c>
      <c r="D52" s="23" t="str">
        <f>IF(Eksplikatsioon!D53=0,"",Eksplikatsioon!D53)</f>
        <v>Tuulekoda</v>
      </c>
      <c r="E52" s="58">
        <f>IF(Eksplikatsioon!F53=0,"",Eksplikatsioon!F53)</f>
        <v>4.8</v>
      </c>
      <c r="F52" s="23" t="str">
        <f>IF(Eksplikatsioon!H53=0,"",Eksplikatsioon!H53)</f>
        <v/>
      </c>
      <c r="G52" s="23" t="str">
        <f>IF(Eksplikatsioon!J53=0,"",Eksplikatsioon!J53)</f>
        <v>Ühiskasutuses muu pind (hoone)</v>
      </c>
      <c r="H52" s="23" t="str">
        <f>IF(Eksplikatsioon!K53=0,"",Eksplikatsioon!K53)</f>
        <v/>
      </c>
      <c r="I52" s="23" t="str">
        <f>IF(Eksplikatsioon!L53=0,"",Eksplikatsioon!L53)</f>
        <v/>
      </c>
      <c r="J52" s="31">
        <f ca="1">IFERROR(IF($G52=Tabelid!$L$6,Eksplikatsioon!O53/SUM(Eksplikatsioon!$O53:'Eksplikatsioon'!$AG53),IF($G52=Tabelid!$L$4,IFERROR(SUMIFS($E:$E,$G:$G,Tabelid!$L$1,$C:$C,Tabelid!$J$4,$H:$H,J$2,$A:$A,$A52)/SUMIFS($E:$E,$G:$G,Tabelid!$L$1,$C:$C,Tabelid!$J$4,$A:$A,$A52),0),IF($G52=Tabelid!$L$5,IFERROR(SUMIFS($E:$E,$G:$G,Tabelid!$L$1,$C:$C,Tabelid!$J$4,$H:$H,J$2)/SUMIFS($E:$E,$G:$G,Tabelid!$L$1,$C:$C,Tabelid!$J$4),0),""))),"")</f>
        <v>5.4688634054289476E-2</v>
      </c>
      <c r="K52" s="31">
        <f ca="1">IFERROR(IF($G52=Tabelid!$L$6,Eksplikatsioon!P53/SUM(Eksplikatsioon!$O53:'Eksplikatsioon'!$AG53),IF($G52=Tabelid!$L$4,IFERROR(SUMIFS($E:$E,$G:$G,Tabelid!$L$1,$C:$C,Tabelid!$J$4,$H:$H,K$2,$A:$A,$A52)/SUMIFS($E:$E,$G:$G,Tabelid!$L$1,$C:$C,Tabelid!$J$4,$A:$A,$A52),0),IF($G52=Tabelid!$L$5,IFERROR(SUMIFS($E:$E,$G:$G,Tabelid!$L$1,$C:$C,Tabelid!$J$4,$H:$H,K$2)/SUMIFS($E:$E,$G:$G,Tabelid!$L$1,$C:$C,Tabelid!$J$4),0),""))),"")</f>
        <v>1.4951371752068522E-2</v>
      </c>
      <c r="L52" s="31">
        <f ca="1">IFERROR(IF($G52=Tabelid!$L$6,Eksplikatsioon!Q53/SUM(Eksplikatsioon!$O53:'Eksplikatsioon'!$AG53),IF($G52=Tabelid!$L$4,IFERROR(SUMIFS($E:$E,$G:$G,Tabelid!$L$1,$C:$C,Tabelid!$J$4,$H:$H,L$2,$A:$A,$A52)/SUMIFS($E:$E,$G:$G,Tabelid!$L$1,$C:$C,Tabelid!$J$4,$A:$A,$A52),0),IF($G52=Tabelid!$L$5,IFERROR(SUMIFS($E:$E,$G:$G,Tabelid!$L$1,$C:$C,Tabelid!$J$4,$H:$H,L$2)/SUMIFS($E:$E,$G:$G,Tabelid!$L$1,$C:$C,Tabelid!$J$4),0),""))),"")</f>
        <v>0.24520975468137618</v>
      </c>
      <c r="M52" s="31">
        <f ca="1">IFERROR(IF($G52=Tabelid!$L$6,Eksplikatsioon!R53/SUM(Eksplikatsioon!$O53:'Eksplikatsioon'!$AG53),IF($G52=Tabelid!$L$4,IFERROR(SUMIFS($E:$E,$G:$G,Tabelid!$L$1,$C:$C,Tabelid!$J$4,$H:$H,M$2,$A:$A,$A52)/SUMIFS($E:$E,$G:$G,Tabelid!$L$1,$C:$C,Tabelid!$J$4,$A:$A,$A52),0),IF($G52=Tabelid!$L$5,IFERROR(SUMIFS($E:$E,$G:$G,Tabelid!$L$1,$C:$C,Tabelid!$J$4,$H:$H,M$2)/SUMIFS($E:$E,$G:$G,Tabelid!$L$1,$C:$C,Tabelid!$J$4),0),""))),"")</f>
        <v>0.37788503411235314</v>
      </c>
      <c r="N52" s="31">
        <f ca="1">IFERROR(IF($G52=Tabelid!$L$6,Eksplikatsioon!S53/SUM(Eksplikatsioon!$O53:'Eksplikatsioon'!$AG53),IF($G52=Tabelid!$L$4,IFERROR(SUMIFS($E:$E,$G:$G,Tabelid!$L$1,$C:$C,Tabelid!$J$4,$H:$H,N$2,$A:$A,$A52)/SUMIFS($E:$E,$G:$G,Tabelid!$L$1,$C:$C,Tabelid!$J$4,$A:$A,$A52),0),IF($G52=Tabelid!$L$5,IFERROR(SUMIFS($E:$E,$G:$G,Tabelid!$L$1,$C:$C,Tabelid!$J$4,$H:$H,N$2)/SUMIFS($E:$E,$G:$G,Tabelid!$L$1,$C:$C,Tabelid!$J$4),0),""))),"")</f>
        <v>0</v>
      </c>
      <c r="O52" s="31">
        <f ca="1">IFERROR(IF($G52=Tabelid!$L$6,Eksplikatsioon!T53/SUM(Eksplikatsioon!$O53:'Eksplikatsioon'!$AG53),IF($G52=Tabelid!$L$4,IFERROR(SUMIFS($E:$E,$G:$G,Tabelid!$L$1,$C:$C,Tabelid!$J$4,$H:$H,O$2,$A:$A,$A52)/SUMIFS($E:$E,$G:$G,Tabelid!$L$1,$C:$C,Tabelid!$J$4,$A:$A,$A52),0),IF($G52=Tabelid!$L$5,IFERROR(SUMIFS($E:$E,$G:$G,Tabelid!$L$1,$C:$C,Tabelid!$J$4,$H:$H,O$2)/SUMIFS($E:$E,$G:$G,Tabelid!$L$1,$C:$C,Tabelid!$J$4),0),""))),"")</f>
        <v>0</v>
      </c>
      <c r="P52" s="31">
        <f ca="1">IFERROR(IF($G52=Tabelid!$L$6,Eksplikatsioon!U53/SUM(Eksplikatsioon!$O53:'Eksplikatsioon'!$AG53),IF($G52=Tabelid!$L$4,IFERROR(SUMIFS($E:$E,$G:$G,Tabelid!$L$1,$C:$C,Tabelid!$J$4,$H:$H,P$2,$A:$A,$A52)/SUMIFS($E:$E,$G:$G,Tabelid!$L$1,$C:$C,Tabelid!$J$4,$A:$A,$A52),0),IF($G52=Tabelid!$L$5,IFERROR(SUMIFS($E:$E,$G:$G,Tabelid!$L$1,$C:$C,Tabelid!$J$4,$H:$H,P$2)/SUMIFS($E:$E,$G:$G,Tabelid!$L$1,$C:$C,Tabelid!$J$4),0),""))),"")</f>
        <v>0</v>
      </c>
      <c r="Q52" s="31">
        <f ca="1">IFERROR(IF($G52=Tabelid!$L$6,Eksplikatsioon!V53/SUM(Eksplikatsioon!$O53:'Eksplikatsioon'!$AG53),IF($G52=Tabelid!$L$4,IFERROR(SUMIFS($E:$E,$G:$G,Tabelid!$L$1,$C:$C,Tabelid!$J$4,$H:$H,Q$2,$A:$A,$A52)/SUMIFS($E:$E,$G:$G,Tabelid!$L$1,$C:$C,Tabelid!$J$4,$A:$A,$A52),0),IF($G52=Tabelid!$L$5,IFERROR(SUMIFS($E:$E,$G:$G,Tabelid!$L$1,$C:$C,Tabelid!$J$4,$H:$H,Q$2)/SUMIFS($E:$E,$G:$G,Tabelid!$L$1,$C:$C,Tabelid!$J$4),0),""))),"")</f>
        <v>0</v>
      </c>
      <c r="R52" s="31">
        <f ca="1">IFERROR(IF($G52=Tabelid!$L$6,Eksplikatsioon!W53/SUM(Eksplikatsioon!$O53:'Eksplikatsioon'!$AG53),IF($G52=Tabelid!$L$4,IFERROR(SUMIFS($E:$E,$G:$G,Tabelid!$L$1,$C:$C,Tabelid!$J$4,$H:$H,R$2,$A:$A,$A52)/SUMIFS($E:$E,$G:$G,Tabelid!$L$1,$C:$C,Tabelid!$J$4,$A:$A,$A52),0),IF($G52=Tabelid!$L$5,IFERROR(SUMIFS($E:$E,$G:$G,Tabelid!$L$1,$C:$C,Tabelid!$J$4,$H:$H,R$2)/SUMIFS($E:$E,$G:$G,Tabelid!$L$1,$C:$C,Tabelid!$J$4),0),""))),"")</f>
        <v>0</v>
      </c>
      <c r="S52" s="31">
        <f ca="1">IFERROR(IF($G52=Tabelid!$L$6,Eksplikatsioon!X53/SUM(Eksplikatsioon!$O53:'Eksplikatsioon'!$AG53),IF($G52=Tabelid!$L$4,IFERROR(SUMIFS($E:$E,$G:$G,Tabelid!$L$1,$C:$C,Tabelid!$J$4,$H:$H,S$2,$A:$A,$A52)/SUMIFS($E:$E,$G:$G,Tabelid!$L$1,$C:$C,Tabelid!$J$4,$A:$A,$A52),0),IF($G52=Tabelid!$L$5,IFERROR(SUMIFS($E:$E,$G:$G,Tabelid!$L$1,$C:$C,Tabelid!$J$4,$H:$H,S$2)/SUMIFS($E:$E,$G:$G,Tabelid!$L$1,$C:$C,Tabelid!$J$4),0),""))),"")</f>
        <v>0</v>
      </c>
      <c r="T52" s="31">
        <f ca="1">IFERROR(IF($G52=Tabelid!$L$6,Eksplikatsioon!Y53/SUM(Eksplikatsioon!$O53:'Eksplikatsioon'!$AG53),IF($G52=Tabelid!$L$4,IFERROR(SUMIFS($E:$E,$G:$G,Tabelid!$L$1,$C:$C,Tabelid!$J$4,$H:$H,T$2,$A:$A,$A52)/SUMIFS($E:$E,$G:$G,Tabelid!$L$1,$C:$C,Tabelid!$J$4,$A:$A,$A52),0),IF($G52=Tabelid!$L$5,IFERROR(SUMIFS($E:$E,$G:$G,Tabelid!$L$1,$C:$C,Tabelid!$J$4,$H:$H,T$2)/SUMIFS($E:$E,$G:$G,Tabelid!$L$1,$C:$C,Tabelid!$J$4),0),""))),"")</f>
        <v>0.19865002177384242</v>
      </c>
      <c r="U52" s="31">
        <f ca="1">IFERROR(IF($G52=Tabelid!$L$6,Eksplikatsioon!Z53/SUM(Eksplikatsioon!$O53:'Eksplikatsioon'!$AG53),IF($G52=Tabelid!$L$4,IFERROR(SUMIFS($E:$E,$G:$G,Tabelid!$L$1,$C:$C,Tabelid!$J$4,$H:$H,U$2,$A:$A,$A52)/SUMIFS($E:$E,$G:$G,Tabelid!$L$1,$C:$C,Tabelid!$J$4,$A:$A,$A52),0),IF($G52=Tabelid!$L$5,IFERROR(SUMIFS($E:$E,$G:$G,Tabelid!$L$1,$C:$C,Tabelid!$J$4,$H:$H,U$2)/SUMIFS($E:$E,$G:$G,Tabelid!$L$1,$C:$C,Tabelid!$J$4),0),""))),"")</f>
        <v>0.10861518362607059</v>
      </c>
      <c r="V52" s="31">
        <f ca="1">IFERROR(IF($G52=Tabelid!$L$6,Eksplikatsioon!AA53/SUM(Eksplikatsioon!$O53:'Eksplikatsioon'!$AG53),IF($G52=Tabelid!$L$4,IFERROR(SUMIFS($E:$E,$G:$G,Tabelid!$L$1,$C:$C,Tabelid!$J$4,$H:$H,V$2,$A:$A,$A52)/SUMIFS($E:$E,$G:$G,Tabelid!$L$1,$C:$C,Tabelid!$J$4,$A:$A,$A52),0),IF($G52=Tabelid!$L$5,IFERROR(SUMIFS($E:$E,$G:$G,Tabelid!$L$1,$C:$C,Tabelid!$J$4,$H:$H,V$2)/SUMIFS($E:$E,$G:$G,Tabelid!$L$1,$C:$C,Tabelid!$J$4),0),""))),"")</f>
        <v>0</v>
      </c>
      <c r="W52" s="31">
        <f ca="1">IFERROR(IF($G52=Tabelid!$L$6,Eksplikatsioon!AB53/SUM(Eksplikatsioon!$O53:'Eksplikatsioon'!$AG53),IF($G52=Tabelid!$L$4,IFERROR(SUMIFS($E:$E,$G:$G,Tabelid!$L$1,$C:$C,Tabelid!$J$4,$H:$H,W$2,$A:$A,$A52)/SUMIFS($E:$E,$G:$G,Tabelid!$L$1,$C:$C,Tabelid!$J$4,$A:$A,$A52),0),IF($G52=Tabelid!$L$5,IFERROR(SUMIFS($E:$E,$G:$G,Tabelid!$L$1,$C:$C,Tabelid!$J$4,$H:$H,W$2)/SUMIFS($E:$E,$G:$G,Tabelid!$L$1,$C:$C,Tabelid!$J$4),0),""))),"")</f>
        <v>0</v>
      </c>
      <c r="X52" s="31">
        <f ca="1">IFERROR(IF($G52=Tabelid!$L$6,Eksplikatsioon!AC53/SUM(Eksplikatsioon!$O53:'Eksplikatsioon'!$AG53),IF($G52=Tabelid!$L$4,IFERROR(SUMIFS($E:$E,$G:$G,Tabelid!$L$1,$C:$C,Tabelid!$J$4,$H:$H,X$2,$A:$A,$A52)/SUMIFS($E:$E,$G:$G,Tabelid!$L$1,$C:$C,Tabelid!$J$4,$A:$A,$A52),0),IF($G52=Tabelid!$L$5,IFERROR(SUMIFS($E:$E,$G:$G,Tabelid!$L$1,$C:$C,Tabelid!$J$4,$H:$H,X$2)/SUMIFS($E:$E,$G:$G,Tabelid!$L$1,$C:$C,Tabelid!$J$4),0),""))),"")</f>
        <v>0</v>
      </c>
      <c r="Y52" s="31">
        <f ca="1">IFERROR(IF($G52=Tabelid!$L$6,Eksplikatsioon!AD53/SUM(Eksplikatsioon!$O53:'Eksplikatsioon'!$AG53),IF($G52=Tabelid!$L$4,IFERROR(SUMIFS($E:$E,$G:$G,Tabelid!$L$1,$C:$C,Tabelid!$J$4,$H:$H,Y$2,$A:$A,$A52)/SUMIFS($E:$E,$G:$G,Tabelid!$L$1,$C:$C,Tabelid!$J$4,$A:$A,$A52),0),IF($G52=Tabelid!$L$5,IFERROR(SUMIFS($E:$E,$G:$G,Tabelid!$L$1,$C:$C,Tabelid!$J$4,$H:$H,Y$2)/SUMIFS($E:$E,$G:$G,Tabelid!$L$1,$C:$C,Tabelid!$J$4),0),""))),"")</f>
        <v>0</v>
      </c>
      <c r="Z52" s="31">
        <f ca="1">IFERROR(IF($G52=Tabelid!$L$6,Eksplikatsioon!AE53/SUM(Eksplikatsioon!$O53:'Eksplikatsioon'!$AG53),IF($G52=Tabelid!$L$4,IFERROR(SUMIFS($E:$E,$G:$G,Tabelid!$L$1,$C:$C,Tabelid!$J$4,$H:$H,Z$2,$A:$A,$A52)/SUMIFS($E:$E,$G:$G,Tabelid!$L$1,$C:$C,Tabelid!$J$4,$A:$A,$A52),0),IF($G52=Tabelid!$L$5,IFERROR(SUMIFS($E:$E,$G:$G,Tabelid!$L$1,$C:$C,Tabelid!$J$4,$H:$H,Z$2)/SUMIFS($E:$E,$G:$G,Tabelid!$L$1,$C:$C,Tabelid!$J$4),0),""))),"")</f>
        <v>0</v>
      </c>
      <c r="AA52" s="31">
        <f ca="1">IFERROR(IF($G52=Tabelid!$L$6,Eksplikatsioon!AF53/SUM(Eksplikatsioon!$O53:'Eksplikatsioon'!$AG53),IF($G52=Tabelid!$L$4,IFERROR(SUMIFS($E:$E,$G:$G,Tabelid!$L$1,$C:$C,Tabelid!$J$4,$H:$H,AA$2,$A:$A,$A52)/SUMIFS($E:$E,$G:$G,Tabelid!$L$1,$C:$C,Tabelid!$J$4,$A:$A,$A52),0),IF($G52=Tabelid!$L$5,IFERROR(SUMIFS($E:$E,$G:$G,Tabelid!$L$1,$C:$C,Tabelid!$J$4,$H:$H,AA$2)/SUMIFS($E:$E,$G:$G,Tabelid!$L$1,$C:$C,Tabelid!$J$4),0),""))),"")</f>
        <v>0</v>
      </c>
      <c r="AB52" s="31">
        <f ca="1">IFERROR(IF($G52=Tabelid!$L$6,Eksplikatsioon!AG53/SUM(Eksplikatsioon!$O53:'Eksplikatsioon'!$AG53),IF($G52=Tabelid!$L$4,IFERROR(SUMIFS($E:$E,$G:$G,Tabelid!$L$1,$C:$C,Tabelid!$J$4,$H:$H,AB$2,$A:$A,$A52)/SUMIFS($E:$E,$G:$G,Tabelid!$L$1,$C:$C,Tabelid!$J$4,$A:$A,$A52),0),IF($G52=Tabelid!$L$5,IFERROR(SUMIFS($E:$E,$G:$G,Tabelid!$L$1,$C:$C,Tabelid!$J$4,$H:$H,AB$2)/SUMIFS($E:$E,$G:$G,Tabelid!$L$1,$C:$C,Tabelid!$J$4),0),""))),"")</f>
        <v>0</v>
      </c>
      <c r="AC52" s="31">
        <f ca="1">IFERROR(IF($G52=Tabelid!$L$6,$E52*J52,IFERROR($E52*J52/SUM($J52:$AB52)*(Eksplikatsioon!O53)/SUMPRODUCT($J52:$AB52,Eksplikatsioon!$O53:$AG53),"")),"")</f>
        <v>0.87531461761858653</v>
      </c>
      <c r="AD52" s="31">
        <f ca="1">IFERROR(IF($G52=Tabelid!$L$6,$E52*K52,IFERROR($E52*K52/SUM($J52:$AB52)*(Eksplikatsioon!P53)/SUMPRODUCT($J52:$AB52,Eksplikatsioon!$O53:$AG53),"")),"")</f>
        <v>0</v>
      </c>
      <c r="AE52" s="31">
        <f ca="1">IFERROR(IF($G52=Tabelid!$L$6,$E52*L52,IFERROR($E52*L52/SUM($J52:$AB52)*(Eksplikatsioon!Q53)/SUMPRODUCT($J52:$AB52,Eksplikatsioon!$O53:$AG53),"")),"")</f>
        <v>3.9246853823814125</v>
      </c>
      <c r="AF52" s="31">
        <f ca="1">IFERROR(IF($G52=Tabelid!$L$6,$E52*M52,IFERROR($E52*M52/SUM($J52:$AB52)*(Eksplikatsioon!R53)/SUMPRODUCT($J52:$AB52,Eksplikatsioon!$O53:$AG53),"")),"")</f>
        <v>0</v>
      </c>
      <c r="AG52" s="31">
        <f ca="1">IFERROR(IF($G52=Tabelid!$L$6,$E52*N52,IFERROR($E52*N52/SUM($J52:$AB52)*(Eksplikatsioon!S53)/SUMPRODUCT($J52:$AB52,Eksplikatsioon!$O53:$AG53),"")),"")</f>
        <v>0</v>
      </c>
      <c r="AH52" s="31">
        <f ca="1">IFERROR(IF($G52=Tabelid!$L$6,$E52*O52,IFERROR($E52*O52/SUM($J52:$AB52)*(Eksplikatsioon!T53)/SUMPRODUCT($J52:$AB52,Eksplikatsioon!$O53:$AG53),"")),"")</f>
        <v>0</v>
      </c>
      <c r="AI52" s="31">
        <f ca="1">IFERROR(IF($G52=Tabelid!$L$6,$E52*P52,IFERROR($E52*P52/SUM($J52:$AB52)*(Eksplikatsioon!U53)/SUMPRODUCT($J52:$AB52,Eksplikatsioon!$O53:$AG53),"")),"")</f>
        <v>0</v>
      </c>
      <c r="AJ52" s="31">
        <f ca="1">IFERROR(IF($G52=Tabelid!$L$6,$E52*Q52,IFERROR($E52*Q52/SUM($J52:$AB52)*(Eksplikatsioon!V53)/SUMPRODUCT($J52:$AB52,Eksplikatsioon!$O53:$AG53),"")),"")</f>
        <v>0</v>
      </c>
      <c r="AK52" s="31">
        <f ca="1">IFERROR(IF($G52=Tabelid!$L$6,$E52*R52,IFERROR($E52*R52/SUM($J52:$AB52)*(Eksplikatsioon!W53)/SUMPRODUCT($J52:$AB52,Eksplikatsioon!$O53:$AG53),"")),"")</f>
        <v>0</v>
      </c>
      <c r="AL52" s="31">
        <f ca="1">IFERROR(IF($G52=Tabelid!$L$6,$E52*S52,IFERROR($E52*S52/SUM($J52:$AB52)*(Eksplikatsioon!X53)/SUMPRODUCT($J52:$AB52,Eksplikatsioon!$O53:$AG53),"")),"")</f>
        <v>0</v>
      </c>
      <c r="AM52" s="31">
        <f ca="1">IFERROR(IF($G52=Tabelid!$L$6,$E52*T52,IFERROR($E52*T52/SUM($J52:$AB52)*(Eksplikatsioon!Y53)/SUMPRODUCT($J52:$AB52,Eksplikatsioon!$O53:$AG53),"")),"")</f>
        <v>0</v>
      </c>
      <c r="AN52" s="31">
        <f ca="1">IFERROR(IF($G52=Tabelid!$L$6,$E52*U52,IFERROR($E52*U52/SUM($J52:$AB52)*(Eksplikatsioon!Z53)/SUMPRODUCT($J52:$AB52,Eksplikatsioon!$O53:$AG53),"")),"")</f>
        <v>0</v>
      </c>
      <c r="AO52" s="31">
        <f ca="1">IFERROR(IF($G52=Tabelid!$L$6,$E52*V52,IFERROR($E52*V52/SUM($J52:$AB52)*(Eksplikatsioon!AA53)/SUMPRODUCT($J52:$AB52,Eksplikatsioon!$O53:$AG53),"")),"")</f>
        <v>0</v>
      </c>
      <c r="AP52" s="31">
        <f ca="1">IFERROR(IF($G52=Tabelid!$L$6,$E52*W52,IFERROR($E52*W52/SUM($J52:$AB52)*(Eksplikatsioon!AB53)/SUMPRODUCT($J52:$AB52,Eksplikatsioon!$O53:$AG53),"")),"")</f>
        <v>0</v>
      </c>
      <c r="AQ52" s="31">
        <f ca="1">IFERROR(IF($G52=Tabelid!$L$6,$E52*X52,IFERROR($E52*X52/SUM($J52:$AB52)*(Eksplikatsioon!AC53)/SUMPRODUCT($J52:$AB52,Eksplikatsioon!$O53:$AG53),"")),"")</f>
        <v>0</v>
      </c>
      <c r="AR52" s="31">
        <f ca="1">IFERROR(IF($G52=Tabelid!$L$6,$E52*Y52,IFERROR($E52*Y52/SUM($J52:$AB52)*(Eksplikatsioon!AD53)/SUMPRODUCT($J52:$AB52,Eksplikatsioon!$O53:$AG53),"")),"")</f>
        <v>0</v>
      </c>
      <c r="AS52" s="31">
        <f ca="1">IFERROR(IF($G52=Tabelid!$L$6,$E52*Z52,IFERROR($E52*Z52/SUM($J52:$AB52)*(Eksplikatsioon!AE53)/SUMPRODUCT($J52:$AB52,Eksplikatsioon!$O53:$AG53),"")),"")</f>
        <v>0</v>
      </c>
      <c r="AT52" s="31">
        <f ca="1">IFERROR(IF($G52=Tabelid!$L$6,$E52*AA52,IFERROR($E52*AA52/SUM($J52:$AB52)*(Eksplikatsioon!AF53)/SUMPRODUCT($J52:$AB52,Eksplikatsioon!$O53:$AG53),"")),"")</f>
        <v>0</v>
      </c>
      <c r="AU52" s="31">
        <f ca="1">IFERROR(IF($G52=Tabelid!$L$6,$E52*AB52,IFERROR($E52*AB52/SUM($J52:$AB52)*(Eksplikatsioon!AG53)/SUMPRODUCT($J52:$AB52,Eksplikatsioon!$O53:$AG53),"")),"")</f>
        <v>0</v>
      </c>
    </row>
    <row r="53" spans="1:59" x14ac:dyDescent="0.35">
      <c r="A53" s="23" t="str">
        <f>IF(Eksplikatsioon!A54=0,"",Eksplikatsioon!A54)</f>
        <v>01</v>
      </c>
      <c r="B53" s="60">
        <f>IF(Eksplikatsioon!B54=0,"",Eksplikatsioon!B54)</f>
        <v>148</v>
      </c>
      <c r="C53" s="23" t="str">
        <f>IF(Eksplikatsioon!C54=0,"",Eksplikatsioon!C54)</f>
        <v>ÜÜRITAV PIND</v>
      </c>
      <c r="D53" s="23" t="str">
        <f>IF(Eksplikatsioon!D54=0,"",Eksplikatsioon!D54)</f>
        <v>Eesruum</v>
      </c>
      <c r="E53" s="58">
        <f>IF(Eksplikatsioon!F54=0,"",Eksplikatsioon!F54)</f>
        <v>7.5</v>
      </c>
      <c r="F53" s="23" t="str">
        <f>IF(Eksplikatsioon!H54=0,"",Eksplikatsioon!H54)</f>
        <v/>
      </c>
      <c r="G53" s="23" t="str">
        <f>IF(Eksplikatsioon!J54=0,"",Eksplikatsioon!J54)</f>
        <v>Ühiskasutuses muu pind (hoone)</v>
      </c>
      <c r="H53" s="23" t="str">
        <f>IF(Eksplikatsioon!K54=0,"",Eksplikatsioon!K54)</f>
        <v/>
      </c>
      <c r="I53" s="23" t="str">
        <f>IF(Eksplikatsioon!L54=0,"",Eksplikatsioon!L54)</f>
        <v/>
      </c>
      <c r="J53" s="31">
        <f ca="1">IFERROR(IF($G53=Tabelid!$L$6,Eksplikatsioon!O54/SUM(Eksplikatsioon!$O54:'Eksplikatsioon'!$AG54),IF($G53=Tabelid!$L$4,IFERROR(SUMIFS($E:$E,$G:$G,Tabelid!$L$1,$C:$C,Tabelid!$J$4,$H:$H,J$2,$A:$A,$A53)/SUMIFS($E:$E,$G:$G,Tabelid!$L$1,$C:$C,Tabelid!$J$4,$A:$A,$A53),0),IF($G53=Tabelid!$L$5,IFERROR(SUMIFS($E:$E,$G:$G,Tabelid!$L$1,$C:$C,Tabelid!$J$4,$H:$H,J$2)/SUMIFS($E:$E,$G:$G,Tabelid!$L$1,$C:$C,Tabelid!$J$4),0),""))),"")</f>
        <v>5.4688634054289476E-2</v>
      </c>
      <c r="K53" s="31">
        <f ca="1">IFERROR(IF($G53=Tabelid!$L$6,Eksplikatsioon!P54/SUM(Eksplikatsioon!$O54:'Eksplikatsioon'!$AG54),IF($G53=Tabelid!$L$4,IFERROR(SUMIFS($E:$E,$G:$G,Tabelid!$L$1,$C:$C,Tabelid!$J$4,$H:$H,K$2,$A:$A,$A53)/SUMIFS($E:$E,$G:$G,Tabelid!$L$1,$C:$C,Tabelid!$J$4,$A:$A,$A53),0),IF($G53=Tabelid!$L$5,IFERROR(SUMIFS($E:$E,$G:$G,Tabelid!$L$1,$C:$C,Tabelid!$J$4,$H:$H,K$2)/SUMIFS($E:$E,$G:$G,Tabelid!$L$1,$C:$C,Tabelid!$J$4),0),""))),"")</f>
        <v>1.4951371752068522E-2</v>
      </c>
      <c r="L53" s="31">
        <f ca="1">IFERROR(IF($G53=Tabelid!$L$6,Eksplikatsioon!Q54/SUM(Eksplikatsioon!$O54:'Eksplikatsioon'!$AG54),IF($G53=Tabelid!$L$4,IFERROR(SUMIFS($E:$E,$G:$G,Tabelid!$L$1,$C:$C,Tabelid!$J$4,$H:$H,L$2,$A:$A,$A53)/SUMIFS($E:$E,$G:$G,Tabelid!$L$1,$C:$C,Tabelid!$J$4,$A:$A,$A53),0),IF($G53=Tabelid!$L$5,IFERROR(SUMIFS($E:$E,$G:$G,Tabelid!$L$1,$C:$C,Tabelid!$J$4,$H:$H,L$2)/SUMIFS($E:$E,$G:$G,Tabelid!$L$1,$C:$C,Tabelid!$J$4),0),""))),"")</f>
        <v>0.24520975468137618</v>
      </c>
      <c r="M53" s="31">
        <f ca="1">IFERROR(IF($G53=Tabelid!$L$6,Eksplikatsioon!R54/SUM(Eksplikatsioon!$O54:'Eksplikatsioon'!$AG54),IF($G53=Tabelid!$L$4,IFERROR(SUMIFS($E:$E,$G:$G,Tabelid!$L$1,$C:$C,Tabelid!$J$4,$H:$H,M$2,$A:$A,$A53)/SUMIFS($E:$E,$G:$G,Tabelid!$L$1,$C:$C,Tabelid!$J$4,$A:$A,$A53),0),IF($G53=Tabelid!$L$5,IFERROR(SUMIFS($E:$E,$G:$G,Tabelid!$L$1,$C:$C,Tabelid!$J$4,$H:$H,M$2)/SUMIFS($E:$E,$G:$G,Tabelid!$L$1,$C:$C,Tabelid!$J$4),0),""))),"")</f>
        <v>0.37788503411235314</v>
      </c>
      <c r="N53" s="31">
        <f ca="1">IFERROR(IF($G53=Tabelid!$L$6,Eksplikatsioon!S54/SUM(Eksplikatsioon!$O54:'Eksplikatsioon'!$AG54),IF($G53=Tabelid!$L$4,IFERROR(SUMIFS($E:$E,$G:$G,Tabelid!$L$1,$C:$C,Tabelid!$J$4,$H:$H,N$2,$A:$A,$A53)/SUMIFS($E:$E,$G:$G,Tabelid!$L$1,$C:$C,Tabelid!$J$4,$A:$A,$A53),0),IF($G53=Tabelid!$L$5,IFERROR(SUMIFS($E:$E,$G:$G,Tabelid!$L$1,$C:$C,Tabelid!$J$4,$H:$H,N$2)/SUMIFS($E:$E,$G:$G,Tabelid!$L$1,$C:$C,Tabelid!$J$4),0),""))),"")</f>
        <v>0</v>
      </c>
      <c r="O53" s="31">
        <f ca="1">IFERROR(IF($G53=Tabelid!$L$6,Eksplikatsioon!T54/SUM(Eksplikatsioon!$O54:'Eksplikatsioon'!$AG54),IF($G53=Tabelid!$L$4,IFERROR(SUMIFS($E:$E,$G:$G,Tabelid!$L$1,$C:$C,Tabelid!$J$4,$H:$H,O$2,$A:$A,$A53)/SUMIFS($E:$E,$G:$G,Tabelid!$L$1,$C:$C,Tabelid!$J$4,$A:$A,$A53),0),IF($G53=Tabelid!$L$5,IFERROR(SUMIFS($E:$E,$G:$G,Tabelid!$L$1,$C:$C,Tabelid!$J$4,$H:$H,O$2)/SUMIFS($E:$E,$G:$G,Tabelid!$L$1,$C:$C,Tabelid!$J$4),0),""))),"")</f>
        <v>0</v>
      </c>
      <c r="P53" s="31">
        <f ca="1">IFERROR(IF($G53=Tabelid!$L$6,Eksplikatsioon!U54/SUM(Eksplikatsioon!$O54:'Eksplikatsioon'!$AG54),IF($G53=Tabelid!$L$4,IFERROR(SUMIFS($E:$E,$G:$G,Tabelid!$L$1,$C:$C,Tabelid!$J$4,$H:$H,P$2,$A:$A,$A53)/SUMIFS($E:$E,$G:$G,Tabelid!$L$1,$C:$C,Tabelid!$J$4,$A:$A,$A53),0),IF($G53=Tabelid!$L$5,IFERROR(SUMIFS($E:$E,$G:$G,Tabelid!$L$1,$C:$C,Tabelid!$J$4,$H:$H,P$2)/SUMIFS($E:$E,$G:$G,Tabelid!$L$1,$C:$C,Tabelid!$J$4),0),""))),"")</f>
        <v>0</v>
      </c>
      <c r="Q53" s="31">
        <f ca="1">IFERROR(IF($G53=Tabelid!$L$6,Eksplikatsioon!V54/SUM(Eksplikatsioon!$O54:'Eksplikatsioon'!$AG54),IF($G53=Tabelid!$L$4,IFERROR(SUMIFS($E:$E,$G:$G,Tabelid!$L$1,$C:$C,Tabelid!$J$4,$H:$H,Q$2,$A:$A,$A53)/SUMIFS($E:$E,$G:$G,Tabelid!$L$1,$C:$C,Tabelid!$J$4,$A:$A,$A53),0),IF($G53=Tabelid!$L$5,IFERROR(SUMIFS($E:$E,$G:$G,Tabelid!$L$1,$C:$C,Tabelid!$J$4,$H:$H,Q$2)/SUMIFS($E:$E,$G:$G,Tabelid!$L$1,$C:$C,Tabelid!$J$4),0),""))),"")</f>
        <v>0</v>
      </c>
      <c r="R53" s="31">
        <f ca="1">IFERROR(IF($G53=Tabelid!$L$6,Eksplikatsioon!W54/SUM(Eksplikatsioon!$O54:'Eksplikatsioon'!$AG54),IF($G53=Tabelid!$L$4,IFERROR(SUMIFS($E:$E,$G:$G,Tabelid!$L$1,$C:$C,Tabelid!$J$4,$H:$H,R$2,$A:$A,$A53)/SUMIFS($E:$E,$G:$G,Tabelid!$L$1,$C:$C,Tabelid!$J$4,$A:$A,$A53),0),IF($G53=Tabelid!$L$5,IFERROR(SUMIFS($E:$E,$G:$G,Tabelid!$L$1,$C:$C,Tabelid!$J$4,$H:$H,R$2)/SUMIFS($E:$E,$G:$G,Tabelid!$L$1,$C:$C,Tabelid!$J$4),0),""))),"")</f>
        <v>0</v>
      </c>
      <c r="S53" s="31">
        <f ca="1">IFERROR(IF($G53=Tabelid!$L$6,Eksplikatsioon!X54/SUM(Eksplikatsioon!$O54:'Eksplikatsioon'!$AG54),IF($G53=Tabelid!$L$4,IFERROR(SUMIFS($E:$E,$G:$G,Tabelid!$L$1,$C:$C,Tabelid!$J$4,$H:$H,S$2,$A:$A,$A53)/SUMIFS($E:$E,$G:$G,Tabelid!$L$1,$C:$C,Tabelid!$J$4,$A:$A,$A53),0),IF($G53=Tabelid!$L$5,IFERROR(SUMIFS($E:$E,$G:$G,Tabelid!$L$1,$C:$C,Tabelid!$J$4,$H:$H,S$2)/SUMIFS($E:$E,$G:$G,Tabelid!$L$1,$C:$C,Tabelid!$J$4),0),""))),"")</f>
        <v>0</v>
      </c>
      <c r="T53" s="31">
        <f ca="1">IFERROR(IF($G53=Tabelid!$L$6,Eksplikatsioon!Y54/SUM(Eksplikatsioon!$O54:'Eksplikatsioon'!$AG54),IF($G53=Tabelid!$L$4,IFERROR(SUMIFS($E:$E,$G:$G,Tabelid!$L$1,$C:$C,Tabelid!$J$4,$H:$H,T$2,$A:$A,$A53)/SUMIFS($E:$E,$G:$G,Tabelid!$L$1,$C:$C,Tabelid!$J$4,$A:$A,$A53),0),IF($G53=Tabelid!$L$5,IFERROR(SUMIFS($E:$E,$G:$G,Tabelid!$L$1,$C:$C,Tabelid!$J$4,$H:$H,T$2)/SUMIFS($E:$E,$G:$G,Tabelid!$L$1,$C:$C,Tabelid!$J$4),0),""))),"")</f>
        <v>0.19865002177384242</v>
      </c>
      <c r="U53" s="31">
        <f ca="1">IFERROR(IF($G53=Tabelid!$L$6,Eksplikatsioon!Z54/SUM(Eksplikatsioon!$O54:'Eksplikatsioon'!$AG54),IF($G53=Tabelid!$L$4,IFERROR(SUMIFS($E:$E,$G:$G,Tabelid!$L$1,$C:$C,Tabelid!$J$4,$H:$H,U$2,$A:$A,$A53)/SUMIFS($E:$E,$G:$G,Tabelid!$L$1,$C:$C,Tabelid!$J$4,$A:$A,$A53),0),IF($G53=Tabelid!$L$5,IFERROR(SUMIFS($E:$E,$G:$G,Tabelid!$L$1,$C:$C,Tabelid!$J$4,$H:$H,U$2)/SUMIFS($E:$E,$G:$G,Tabelid!$L$1,$C:$C,Tabelid!$J$4),0),""))),"")</f>
        <v>0.10861518362607059</v>
      </c>
      <c r="V53" s="31">
        <f ca="1">IFERROR(IF($G53=Tabelid!$L$6,Eksplikatsioon!AA54/SUM(Eksplikatsioon!$O54:'Eksplikatsioon'!$AG54),IF($G53=Tabelid!$L$4,IFERROR(SUMIFS($E:$E,$G:$G,Tabelid!$L$1,$C:$C,Tabelid!$J$4,$H:$H,V$2,$A:$A,$A53)/SUMIFS($E:$E,$G:$G,Tabelid!$L$1,$C:$C,Tabelid!$J$4,$A:$A,$A53),0),IF($G53=Tabelid!$L$5,IFERROR(SUMIFS($E:$E,$G:$G,Tabelid!$L$1,$C:$C,Tabelid!$J$4,$H:$H,V$2)/SUMIFS($E:$E,$G:$G,Tabelid!$L$1,$C:$C,Tabelid!$J$4),0),""))),"")</f>
        <v>0</v>
      </c>
      <c r="W53" s="31">
        <f ca="1">IFERROR(IF($G53=Tabelid!$L$6,Eksplikatsioon!AB54/SUM(Eksplikatsioon!$O54:'Eksplikatsioon'!$AG54),IF($G53=Tabelid!$L$4,IFERROR(SUMIFS($E:$E,$G:$G,Tabelid!$L$1,$C:$C,Tabelid!$J$4,$H:$H,W$2,$A:$A,$A53)/SUMIFS($E:$E,$G:$G,Tabelid!$L$1,$C:$C,Tabelid!$J$4,$A:$A,$A53),0),IF($G53=Tabelid!$L$5,IFERROR(SUMIFS($E:$E,$G:$G,Tabelid!$L$1,$C:$C,Tabelid!$J$4,$H:$H,W$2)/SUMIFS($E:$E,$G:$G,Tabelid!$L$1,$C:$C,Tabelid!$J$4),0),""))),"")</f>
        <v>0</v>
      </c>
      <c r="X53" s="31">
        <f ca="1">IFERROR(IF($G53=Tabelid!$L$6,Eksplikatsioon!AC54/SUM(Eksplikatsioon!$O54:'Eksplikatsioon'!$AG54),IF($G53=Tabelid!$L$4,IFERROR(SUMIFS($E:$E,$G:$G,Tabelid!$L$1,$C:$C,Tabelid!$J$4,$H:$H,X$2,$A:$A,$A53)/SUMIFS($E:$E,$G:$G,Tabelid!$L$1,$C:$C,Tabelid!$J$4,$A:$A,$A53),0),IF($G53=Tabelid!$L$5,IFERROR(SUMIFS($E:$E,$G:$G,Tabelid!$L$1,$C:$C,Tabelid!$J$4,$H:$H,X$2)/SUMIFS($E:$E,$G:$G,Tabelid!$L$1,$C:$C,Tabelid!$J$4),0),""))),"")</f>
        <v>0</v>
      </c>
      <c r="Y53" s="31">
        <f ca="1">IFERROR(IF($G53=Tabelid!$L$6,Eksplikatsioon!AD54/SUM(Eksplikatsioon!$O54:'Eksplikatsioon'!$AG54),IF($G53=Tabelid!$L$4,IFERROR(SUMIFS($E:$E,$G:$G,Tabelid!$L$1,$C:$C,Tabelid!$J$4,$H:$H,Y$2,$A:$A,$A53)/SUMIFS($E:$E,$G:$G,Tabelid!$L$1,$C:$C,Tabelid!$J$4,$A:$A,$A53),0),IF($G53=Tabelid!$L$5,IFERROR(SUMIFS($E:$E,$G:$G,Tabelid!$L$1,$C:$C,Tabelid!$J$4,$H:$H,Y$2)/SUMIFS($E:$E,$G:$G,Tabelid!$L$1,$C:$C,Tabelid!$J$4),0),""))),"")</f>
        <v>0</v>
      </c>
      <c r="Z53" s="31">
        <f ca="1">IFERROR(IF($G53=Tabelid!$L$6,Eksplikatsioon!AE54/SUM(Eksplikatsioon!$O54:'Eksplikatsioon'!$AG54),IF($G53=Tabelid!$L$4,IFERROR(SUMIFS($E:$E,$G:$G,Tabelid!$L$1,$C:$C,Tabelid!$J$4,$H:$H,Z$2,$A:$A,$A53)/SUMIFS($E:$E,$G:$G,Tabelid!$L$1,$C:$C,Tabelid!$J$4,$A:$A,$A53),0),IF($G53=Tabelid!$L$5,IFERROR(SUMIFS($E:$E,$G:$G,Tabelid!$L$1,$C:$C,Tabelid!$J$4,$H:$H,Z$2)/SUMIFS($E:$E,$G:$G,Tabelid!$L$1,$C:$C,Tabelid!$J$4),0),""))),"")</f>
        <v>0</v>
      </c>
      <c r="AA53" s="31">
        <f ca="1">IFERROR(IF($G53=Tabelid!$L$6,Eksplikatsioon!AF54/SUM(Eksplikatsioon!$O54:'Eksplikatsioon'!$AG54),IF($G53=Tabelid!$L$4,IFERROR(SUMIFS($E:$E,$G:$G,Tabelid!$L$1,$C:$C,Tabelid!$J$4,$H:$H,AA$2,$A:$A,$A53)/SUMIFS($E:$E,$G:$G,Tabelid!$L$1,$C:$C,Tabelid!$J$4,$A:$A,$A53),0),IF($G53=Tabelid!$L$5,IFERROR(SUMIFS($E:$E,$G:$G,Tabelid!$L$1,$C:$C,Tabelid!$J$4,$H:$H,AA$2)/SUMIFS($E:$E,$G:$G,Tabelid!$L$1,$C:$C,Tabelid!$J$4),0),""))),"")</f>
        <v>0</v>
      </c>
      <c r="AB53" s="31">
        <f ca="1">IFERROR(IF($G53=Tabelid!$L$6,Eksplikatsioon!AG54/SUM(Eksplikatsioon!$O54:'Eksplikatsioon'!$AG54),IF($G53=Tabelid!$L$4,IFERROR(SUMIFS($E:$E,$G:$G,Tabelid!$L$1,$C:$C,Tabelid!$J$4,$H:$H,AB$2,$A:$A,$A53)/SUMIFS($E:$E,$G:$G,Tabelid!$L$1,$C:$C,Tabelid!$J$4,$A:$A,$A53),0),IF($G53=Tabelid!$L$5,IFERROR(SUMIFS($E:$E,$G:$G,Tabelid!$L$1,$C:$C,Tabelid!$J$4,$H:$H,AB$2)/SUMIFS($E:$E,$G:$G,Tabelid!$L$1,$C:$C,Tabelid!$J$4),0),""))),"")</f>
        <v>0</v>
      </c>
      <c r="AC53" s="31">
        <f ca="1">IFERROR(IF($G53=Tabelid!$L$6,$E53*J53,IFERROR($E53*J53/SUM($J53:$AB53)*(Eksplikatsioon!O54)/SUMPRODUCT($J53:$AB53,Eksplikatsioon!$O54:$AG54),"")),"")</f>
        <v>1.3676790900290414</v>
      </c>
      <c r="AD53" s="31">
        <f ca="1">IFERROR(IF($G53=Tabelid!$L$6,$E53*K53,IFERROR($E53*K53/SUM($J53:$AB53)*(Eksplikatsioon!P54)/SUMPRODUCT($J53:$AB53,Eksplikatsioon!$O54:$AG54),"")),"")</f>
        <v>0</v>
      </c>
      <c r="AE53" s="31">
        <f ca="1">IFERROR(IF($G53=Tabelid!$L$6,$E53*L53,IFERROR($E53*L53/SUM($J53:$AB53)*(Eksplikatsioon!Q54)/SUMPRODUCT($J53:$AB53,Eksplikatsioon!$O54:$AG54),"")),"")</f>
        <v>6.1323209099709572</v>
      </c>
      <c r="AF53" s="31">
        <f ca="1">IFERROR(IF($G53=Tabelid!$L$6,$E53*M53,IFERROR($E53*M53/SUM($J53:$AB53)*(Eksplikatsioon!R54)/SUMPRODUCT($J53:$AB53,Eksplikatsioon!$O54:$AG54),"")),"")</f>
        <v>0</v>
      </c>
      <c r="AG53" s="31">
        <f ca="1">IFERROR(IF($G53=Tabelid!$L$6,$E53*N53,IFERROR($E53*N53/SUM($J53:$AB53)*(Eksplikatsioon!S54)/SUMPRODUCT($J53:$AB53,Eksplikatsioon!$O54:$AG54),"")),"")</f>
        <v>0</v>
      </c>
      <c r="AH53" s="31">
        <f ca="1">IFERROR(IF($G53=Tabelid!$L$6,$E53*O53,IFERROR($E53*O53/SUM($J53:$AB53)*(Eksplikatsioon!T54)/SUMPRODUCT($J53:$AB53,Eksplikatsioon!$O54:$AG54),"")),"")</f>
        <v>0</v>
      </c>
      <c r="AI53" s="31">
        <f ca="1">IFERROR(IF($G53=Tabelid!$L$6,$E53*P53,IFERROR($E53*P53/SUM($J53:$AB53)*(Eksplikatsioon!U54)/SUMPRODUCT($J53:$AB53,Eksplikatsioon!$O54:$AG54),"")),"")</f>
        <v>0</v>
      </c>
      <c r="AJ53" s="31">
        <f ca="1">IFERROR(IF($G53=Tabelid!$L$6,$E53*Q53,IFERROR($E53*Q53/SUM($J53:$AB53)*(Eksplikatsioon!V54)/SUMPRODUCT($J53:$AB53,Eksplikatsioon!$O54:$AG54),"")),"")</f>
        <v>0</v>
      </c>
      <c r="AK53" s="31">
        <f ca="1">IFERROR(IF($G53=Tabelid!$L$6,$E53*R53,IFERROR($E53*R53/SUM($J53:$AB53)*(Eksplikatsioon!W54)/SUMPRODUCT($J53:$AB53,Eksplikatsioon!$O54:$AG54),"")),"")</f>
        <v>0</v>
      </c>
      <c r="AL53" s="31">
        <f ca="1">IFERROR(IF($G53=Tabelid!$L$6,$E53*S53,IFERROR($E53*S53/SUM($J53:$AB53)*(Eksplikatsioon!X54)/SUMPRODUCT($J53:$AB53,Eksplikatsioon!$O54:$AG54),"")),"")</f>
        <v>0</v>
      </c>
      <c r="AM53" s="31">
        <f ca="1">IFERROR(IF($G53=Tabelid!$L$6,$E53*T53,IFERROR($E53*T53/SUM($J53:$AB53)*(Eksplikatsioon!Y54)/SUMPRODUCT($J53:$AB53,Eksplikatsioon!$O54:$AG54),"")),"")</f>
        <v>0</v>
      </c>
      <c r="AN53" s="31">
        <f ca="1">IFERROR(IF($G53=Tabelid!$L$6,$E53*U53,IFERROR($E53*U53/SUM($J53:$AB53)*(Eksplikatsioon!Z54)/SUMPRODUCT($J53:$AB53,Eksplikatsioon!$O54:$AG54),"")),"")</f>
        <v>0</v>
      </c>
      <c r="AO53" s="31">
        <f ca="1">IFERROR(IF($G53=Tabelid!$L$6,$E53*V53,IFERROR($E53*V53/SUM($J53:$AB53)*(Eksplikatsioon!AA54)/SUMPRODUCT($J53:$AB53,Eksplikatsioon!$O54:$AG54),"")),"")</f>
        <v>0</v>
      </c>
      <c r="AP53" s="31">
        <f ca="1">IFERROR(IF($G53=Tabelid!$L$6,$E53*W53,IFERROR($E53*W53/SUM($J53:$AB53)*(Eksplikatsioon!AB54)/SUMPRODUCT($J53:$AB53,Eksplikatsioon!$O54:$AG54),"")),"")</f>
        <v>0</v>
      </c>
      <c r="AQ53" s="31">
        <f ca="1">IFERROR(IF($G53=Tabelid!$L$6,$E53*X53,IFERROR($E53*X53/SUM($J53:$AB53)*(Eksplikatsioon!AC54)/SUMPRODUCT($J53:$AB53,Eksplikatsioon!$O54:$AG54),"")),"")</f>
        <v>0</v>
      </c>
      <c r="AR53" s="31">
        <f ca="1">IFERROR(IF($G53=Tabelid!$L$6,$E53*Y53,IFERROR($E53*Y53/SUM($J53:$AB53)*(Eksplikatsioon!AD54)/SUMPRODUCT($J53:$AB53,Eksplikatsioon!$O54:$AG54),"")),"")</f>
        <v>0</v>
      </c>
      <c r="AS53" s="31">
        <f ca="1">IFERROR(IF($G53=Tabelid!$L$6,$E53*Z53,IFERROR($E53*Z53/SUM($J53:$AB53)*(Eksplikatsioon!AE54)/SUMPRODUCT($J53:$AB53,Eksplikatsioon!$O54:$AG54),"")),"")</f>
        <v>0</v>
      </c>
      <c r="AT53" s="31">
        <f ca="1">IFERROR(IF($G53=Tabelid!$L$6,$E53*AA53,IFERROR($E53*AA53/SUM($J53:$AB53)*(Eksplikatsioon!AF54)/SUMPRODUCT($J53:$AB53,Eksplikatsioon!$O54:$AG54),"")),"")</f>
        <v>0</v>
      </c>
      <c r="AU53" s="31">
        <f ca="1">IFERROR(IF($G53=Tabelid!$L$6,$E53*AB53,IFERROR($E53*AB53/SUM($J53:$AB53)*(Eksplikatsioon!AG54)/SUMPRODUCT($J53:$AB53,Eksplikatsioon!$O54:$AG54),"")),"")</f>
        <v>0</v>
      </c>
    </row>
    <row r="54" spans="1:59" x14ac:dyDescent="0.35">
      <c r="A54" s="23" t="str">
        <f>IF(Eksplikatsioon!A55=0,"",Eksplikatsioon!A55)</f>
        <v>01</v>
      </c>
      <c r="B54" s="60">
        <f>IF(Eksplikatsioon!B55=0,"",Eksplikatsioon!B55)</f>
        <v>149</v>
      </c>
      <c r="C54" s="23" t="str">
        <f>IF(Eksplikatsioon!C55=0,"",Eksplikatsioon!C55)</f>
        <v>TEHNOPIND</v>
      </c>
      <c r="D54" s="23" t="str">
        <f>IF(Eksplikatsioon!D55=0,"",Eksplikatsioon!D55)</f>
        <v>Hoolderuum</v>
      </c>
      <c r="E54" s="58">
        <f>IF(Eksplikatsioon!F55=0,"",Eksplikatsioon!F55)</f>
        <v>3.2</v>
      </c>
      <c r="F54" s="23" t="str">
        <f>IF(Eksplikatsioon!H55=0,"",Eksplikatsioon!H55)</f>
        <v/>
      </c>
      <c r="G54" s="23" t="str">
        <f>IF(Eksplikatsioon!J55=0,"",Eksplikatsioon!J55)</f>
        <v/>
      </c>
      <c r="H54" s="23" t="str">
        <f>IF(Eksplikatsioon!K55=0,"",Eksplikatsioon!K55)</f>
        <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35">
      <c r="A55" s="23" t="str">
        <f>IF(Eksplikatsioon!A56=0,"",Eksplikatsioon!A56)</f>
        <v>01</v>
      </c>
      <c r="B55" s="60">
        <f>IF(Eksplikatsioon!B56=0,"",Eksplikatsioon!B56)</f>
        <v>150</v>
      </c>
      <c r="C55" s="23" t="str">
        <f>IF(Eksplikatsioon!C56=0,"",Eksplikatsioon!C56)</f>
        <v>ÜÜRITAV PIND</v>
      </c>
      <c r="D55" s="23" t="str">
        <f>IF(Eksplikatsioon!D56=0,"",Eksplikatsioon!D56)</f>
        <v>Kabinet/Büroo</v>
      </c>
      <c r="E55" s="58">
        <f>IF(Eksplikatsioon!F56=0,"",Eksplikatsioon!F56)</f>
        <v>24.5</v>
      </c>
      <c r="F55" s="23" t="str">
        <f>IF(Eksplikatsioon!H56=0,"",Eksplikatsioon!H56)</f>
        <v/>
      </c>
      <c r="G55" s="23" t="str">
        <f>IF(Eksplikatsioon!J56=0,"",Eksplikatsioon!J56)</f>
        <v>Ainukasutuses pind</v>
      </c>
      <c r="H55" s="23" t="str">
        <f>IF(Eksplikatsioon!K56=0,"",Eksplikatsioon!K56)</f>
        <v>Tallinna Vangla</v>
      </c>
      <c r="I55" s="23" t="str">
        <f>IF(Eksplikatsioon!L56=0,"",Eksplikatsioon!L56)</f>
        <v>KOOLI2_05</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35">
      <c r="A56" s="23" t="str">
        <f>IF(Eksplikatsioon!A57=0,"",Eksplikatsioon!A57)</f>
        <v>01</v>
      </c>
      <c r="B56" s="60">
        <f>IF(Eksplikatsioon!B57=0,"",Eksplikatsioon!B57)</f>
        <v>151</v>
      </c>
      <c r="C56" s="23" t="str">
        <f>IF(Eksplikatsioon!C57=0,"",Eksplikatsioon!C57)</f>
        <v>ÜÜRITAV PIND</v>
      </c>
      <c r="D56" s="23" t="str">
        <f>IF(Eksplikatsioon!D57=0,"",Eksplikatsioon!D57)</f>
        <v>Kabinet/Büroo</v>
      </c>
      <c r="E56" s="58">
        <f>IF(Eksplikatsioon!F57=0,"",Eksplikatsioon!F57)</f>
        <v>19.3</v>
      </c>
      <c r="F56" s="23" t="str">
        <f>IF(Eksplikatsioon!H57=0,"",Eksplikatsioon!H57)</f>
        <v/>
      </c>
      <c r="G56" s="23" t="str">
        <f>IF(Eksplikatsioon!J57=0,"",Eksplikatsioon!J57)</f>
        <v>Ainukasutuses pind</v>
      </c>
      <c r="H56" s="23" t="str">
        <f>IF(Eksplikatsioon!K57=0,"",Eksplikatsioon!K57)</f>
        <v>Tallinna Vangla</v>
      </c>
      <c r="I56" s="23" t="str">
        <f>IF(Eksplikatsioon!L57=0,"",Eksplikatsioon!L57)</f>
        <v>KOOLI2_05</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35">
      <c r="A57" s="23" t="str">
        <f>IF(Eksplikatsioon!A58=0,"",Eksplikatsioon!A58)</f>
        <v>01</v>
      </c>
      <c r="B57" s="60">
        <f>IF(Eksplikatsioon!B58=0,"",Eksplikatsioon!B58)</f>
        <v>152</v>
      </c>
      <c r="C57" s="23" t="str">
        <f>IF(Eksplikatsioon!C58=0,"",Eksplikatsioon!C58)</f>
        <v>ÜÜRITAV PIND</v>
      </c>
      <c r="D57" s="23" t="str">
        <f>IF(Eksplikatsioon!D58=0,"",Eksplikatsioon!D58)</f>
        <v>Eriotstarbeline ruum</v>
      </c>
      <c r="E57" s="58">
        <f>IF(Eksplikatsioon!F58=0,"",Eksplikatsioon!F58)</f>
        <v>10</v>
      </c>
      <c r="F57" s="23" t="str">
        <f>IF(Eksplikatsioon!H58=0,"",Eksplikatsioon!H58)</f>
        <v/>
      </c>
      <c r="G57" s="23" t="str">
        <f>IF(Eksplikatsioon!J58=0,"",Eksplikatsioon!J58)</f>
        <v>Ainukasutuses pind</v>
      </c>
      <c r="H57" s="23" t="str">
        <f>IF(Eksplikatsioon!K58=0,"",Eksplikatsioon!K58)</f>
        <v>Aktiivne vakantsus</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35">
      <c r="A58" s="23" t="str">
        <f>IF(Eksplikatsioon!A59=0,"",Eksplikatsioon!A59)</f>
        <v>01</v>
      </c>
      <c r="B58" s="60">
        <f>IF(Eksplikatsioon!B59=0,"",Eksplikatsioon!B59)</f>
        <v>153</v>
      </c>
      <c r="C58" s="23" t="str">
        <f>IF(Eksplikatsioon!C59=0,"",Eksplikatsioon!C59)</f>
        <v>ÜÜRITAV PIND</v>
      </c>
      <c r="D58" s="23" t="str">
        <f>IF(Eksplikatsioon!D59=0,"",Eksplikatsioon!D59)</f>
        <v>Eriotstarbeline ruum</v>
      </c>
      <c r="E58" s="58">
        <f>IF(Eksplikatsioon!F59=0,"",Eksplikatsioon!F59)</f>
        <v>9.9</v>
      </c>
      <c r="F58" s="23" t="str">
        <f>IF(Eksplikatsioon!H59=0,"",Eksplikatsioon!H59)</f>
        <v/>
      </c>
      <c r="G58" s="23" t="str">
        <f>IF(Eksplikatsioon!J59=0,"",Eksplikatsioon!J59)</f>
        <v>Ainukasutuses pind</v>
      </c>
      <c r="H58" s="23" t="str">
        <f>IF(Eksplikatsioon!K59=0,"",Eksplikatsioon!K59)</f>
        <v>Aktiivne vakantsus</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35">
      <c r="A59" s="23" t="str">
        <f>IF(Eksplikatsioon!A60=0,"",Eksplikatsioon!A60)</f>
        <v>01</v>
      </c>
      <c r="B59" s="60">
        <f>IF(Eksplikatsioon!B60=0,"",Eksplikatsioon!B60)</f>
        <v>154</v>
      </c>
      <c r="C59" s="23" t="str">
        <f>IF(Eksplikatsioon!C60=0,"",Eksplikatsioon!C60)</f>
        <v>ÜÜRITAV PIND</v>
      </c>
      <c r="D59" s="23" t="str">
        <f>IF(Eksplikatsioon!D60=0,"",Eksplikatsioon!D60)</f>
        <v>Koridor</v>
      </c>
      <c r="E59" s="58">
        <f>IF(Eksplikatsioon!F60=0,"",Eksplikatsioon!F60)</f>
        <v>59.3</v>
      </c>
      <c r="F59" s="23" t="str">
        <f>IF(Eksplikatsioon!H60=0,"",Eksplikatsioon!H60)</f>
        <v/>
      </c>
      <c r="G59" s="23" t="str">
        <f>IF(Eksplikatsioon!J60=0,"",Eksplikatsioon!J60)</f>
        <v>Ühiskasutuses muu pind (hoone)</v>
      </c>
      <c r="H59" s="23" t="str">
        <f>IF(Eksplikatsioon!K60=0,"",Eksplikatsioon!K60)</f>
        <v/>
      </c>
      <c r="I59" s="23" t="str">
        <f>IF(Eksplikatsioon!L60=0,"",Eksplikatsioon!L60)</f>
        <v/>
      </c>
      <c r="J59" s="31">
        <f ca="1">IFERROR(IF($G59=Tabelid!$L$6,Eksplikatsioon!O60/SUM(Eksplikatsioon!$O60:'Eksplikatsioon'!$AG60),IF($G59=Tabelid!$L$4,IFERROR(SUMIFS($E:$E,$G:$G,Tabelid!$L$1,$C:$C,Tabelid!$J$4,$H:$H,J$2,$A:$A,$A59)/SUMIFS($E:$E,$G:$G,Tabelid!$L$1,$C:$C,Tabelid!$J$4,$A:$A,$A59),0),IF($G59=Tabelid!$L$5,IFERROR(SUMIFS($E:$E,$G:$G,Tabelid!$L$1,$C:$C,Tabelid!$J$4,$H:$H,J$2)/SUMIFS($E:$E,$G:$G,Tabelid!$L$1,$C:$C,Tabelid!$J$4),0),""))),"")</f>
        <v>5.4688634054289476E-2</v>
      </c>
      <c r="K59" s="31">
        <f ca="1">IFERROR(IF($G59=Tabelid!$L$6,Eksplikatsioon!P60/SUM(Eksplikatsioon!$O60:'Eksplikatsioon'!$AG60),IF($G59=Tabelid!$L$4,IFERROR(SUMIFS($E:$E,$G:$G,Tabelid!$L$1,$C:$C,Tabelid!$J$4,$H:$H,K$2,$A:$A,$A59)/SUMIFS($E:$E,$G:$G,Tabelid!$L$1,$C:$C,Tabelid!$J$4,$A:$A,$A59),0),IF($G59=Tabelid!$L$5,IFERROR(SUMIFS($E:$E,$G:$G,Tabelid!$L$1,$C:$C,Tabelid!$J$4,$H:$H,K$2)/SUMIFS($E:$E,$G:$G,Tabelid!$L$1,$C:$C,Tabelid!$J$4),0),""))),"")</f>
        <v>1.4951371752068522E-2</v>
      </c>
      <c r="L59" s="31">
        <f ca="1">IFERROR(IF($G59=Tabelid!$L$6,Eksplikatsioon!Q60/SUM(Eksplikatsioon!$O60:'Eksplikatsioon'!$AG60),IF($G59=Tabelid!$L$4,IFERROR(SUMIFS($E:$E,$G:$G,Tabelid!$L$1,$C:$C,Tabelid!$J$4,$H:$H,L$2,$A:$A,$A59)/SUMIFS($E:$E,$G:$G,Tabelid!$L$1,$C:$C,Tabelid!$J$4,$A:$A,$A59),0),IF($G59=Tabelid!$L$5,IFERROR(SUMIFS($E:$E,$G:$G,Tabelid!$L$1,$C:$C,Tabelid!$J$4,$H:$H,L$2)/SUMIFS($E:$E,$G:$G,Tabelid!$L$1,$C:$C,Tabelid!$J$4),0),""))),"")</f>
        <v>0.24520975468137618</v>
      </c>
      <c r="M59" s="31">
        <f ca="1">IFERROR(IF($G59=Tabelid!$L$6,Eksplikatsioon!R60/SUM(Eksplikatsioon!$O60:'Eksplikatsioon'!$AG60),IF($G59=Tabelid!$L$4,IFERROR(SUMIFS($E:$E,$G:$G,Tabelid!$L$1,$C:$C,Tabelid!$J$4,$H:$H,M$2,$A:$A,$A59)/SUMIFS($E:$E,$G:$G,Tabelid!$L$1,$C:$C,Tabelid!$J$4,$A:$A,$A59),0),IF($G59=Tabelid!$L$5,IFERROR(SUMIFS($E:$E,$G:$G,Tabelid!$L$1,$C:$C,Tabelid!$J$4,$H:$H,M$2)/SUMIFS($E:$E,$G:$G,Tabelid!$L$1,$C:$C,Tabelid!$J$4),0),""))),"")</f>
        <v>0.37788503411235314</v>
      </c>
      <c r="N59" s="31">
        <f ca="1">IFERROR(IF($G59=Tabelid!$L$6,Eksplikatsioon!S60/SUM(Eksplikatsioon!$O60:'Eksplikatsioon'!$AG60),IF($G59=Tabelid!$L$4,IFERROR(SUMIFS($E:$E,$G:$G,Tabelid!$L$1,$C:$C,Tabelid!$J$4,$H:$H,N$2,$A:$A,$A59)/SUMIFS($E:$E,$G:$G,Tabelid!$L$1,$C:$C,Tabelid!$J$4,$A:$A,$A59),0),IF($G59=Tabelid!$L$5,IFERROR(SUMIFS($E:$E,$G:$G,Tabelid!$L$1,$C:$C,Tabelid!$J$4,$H:$H,N$2)/SUMIFS($E:$E,$G:$G,Tabelid!$L$1,$C:$C,Tabelid!$J$4),0),""))),"")</f>
        <v>0</v>
      </c>
      <c r="O59" s="31">
        <f ca="1">IFERROR(IF($G59=Tabelid!$L$6,Eksplikatsioon!T60/SUM(Eksplikatsioon!$O60:'Eksplikatsioon'!$AG60),IF($G59=Tabelid!$L$4,IFERROR(SUMIFS($E:$E,$G:$G,Tabelid!$L$1,$C:$C,Tabelid!$J$4,$H:$H,O$2,$A:$A,$A59)/SUMIFS($E:$E,$G:$G,Tabelid!$L$1,$C:$C,Tabelid!$J$4,$A:$A,$A59),0),IF($G59=Tabelid!$L$5,IFERROR(SUMIFS($E:$E,$G:$G,Tabelid!$L$1,$C:$C,Tabelid!$J$4,$H:$H,O$2)/SUMIFS($E:$E,$G:$G,Tabelid!$L$1,$C:$C,Tabelid!$J$4),0),""))),"")</f>
        <v>0</v>
      </c>
      <c r="P59" s="31">
        <f ca="1">IFERROR(IF($G59=Tabelid!$L$6,Eksplikatsioon!U60/SUM(Eksplikatsioon!$O60:'Eksplikatsioon'!$AG60),IF($G59=Tabelid!$L$4,IFERROR(SUMIFS($E:$E,$G:$G,Tabelid!$L$1,$C:$C,Tabelid!$J$4,$H:$H,P$2,$A:$A,$A59)/SUMIFS($E:$E,$G:$G,Tabelid!$L$1,$C:$C,Tabelid!$J$4,$A:$A,$A59),0),IF($G59=Tabelid!$L$5,IFERROR(SUMIFS($E:$E,$G:$G,Tabelid!$L$1,$C:$C,Tabelid!$J$4,$H:$H,P$2)/SUMIFS($E:$E,$G:$G,Tabelid!$L$1,$C:$C,Tabelid!$J$4),0),""))),"")</f>
        <v>0</v>
      </c>
      <c r="Q59" s="31">
        <f ca="1">IFERROR(IF($G59=Tabelid!$L$6,Eksplikatsioon!V60/SUM(Eksplikatsioon!$O60:'Eksplikatsioon'!$AG60),IF($G59=Tabelid!$L$4,IFERROR(SUMIFS($E:$E,$G:$G,Tabelid!$L$1,$C:$C,Tabelid!$J$4,$H:$H,Q$2,$A:$A,$A59)/SUMIFS($E:$E,$G:$G,Tabelid!$L$1,$C:$C,Tabelid!$J$4,$A:$A,$A59),0),IF($G59=Tabelid!$L$5,IFERROR(SUMIFS($E:$E,$G:$G,Tabelid!$L$1,$C:$C,Tabelid!$J$4,$H:$H,Q$2)/SUMIFS($E:$E,$G:$G,Tabelid!$L$1,$C:$C,Tabelid!$J$4),0),""))),"")</f>
        <v>0</v>
      </c>
      <c r="R59" s="31">
        <f ca="1">IFERROR(IF($G59=Tabelid!$L$6,Eksplikatsioon!W60/SUM(Eksplikatsioon!$O60:'Eksplikatsioon'!$AG60),IF($G59=Tabelid!$L$4,IFERROR(SUMIFS($E:$E,$G:$G,Tabelid!$L$1,$C:$C,Tabelid!$J$4,$H:$H,R$2,$A:$A,$A59)/SUMIFS($E:$E,$G:$G,Tabelid!$L$1,$C:$C,Tabelid!$J$4,$A:$A,$A59),0),IF($G59=Tabelid!$L$5,IFERROR(SUMIFS($E:$E,$G:$G,Tabelid!$L$1,$C:$C,Tabelid!$J$4,$H:$H,R$2)/SUMIFS($E:$E,$G:$G,Tabelid!$L$1,$C:$C,Tabelid!$J$4),0),""))),"")</f>
        <v>0</v>
      </c>
      <c r="S59" s="31">
        <f ca="1">IFERROR(IF($G59=Tabelid!$L$6,Eksplikatsioon!X60/SUM(Eksplikatsioon!$O60:'Eksplikatsioon'!$AG60),IF($G59=Tabelid!$L$4,IFERROR(SUMIFS($E:$E,$G:$G,Tabelid!$L$1,$C:$C,Tabelid!$J$4,$H:$H,S$2,$A:$A,$A59)/SUMIFS($E:$E,$G:$G,Tabelid!$L$1,$C:$C,Tabelid!$J$4,$A:$A,$A59),0),IF($G59=Tabelid!$L$5,IFERROR(SUMIFS($E:$E,$G:$G,Tabelid!$L$1,$C:$C,Tabelid!$J$4,$H:$H,S$2)/SUMIFS($E:$E,$G:$G,Tabelid!$L$1,$C:$C,Tabelid!$J$4),0),""))),"")</f>
        <v>0</v>
      </c>
      <c r="T59" s="31">
        <f ca="1">IFERROR(IF($G59=Tabelid!$L$6,Eksplikatsioon!Y60/SUM(Eksplikatsioon!$O60:'Eksplikatsioon'!$AG60),IF($G59=Tabelid!$L$4,IFERROR(SUMIFS($E:$E,$G:$G,Tabelid!$L$1,$C:$C,Tabelid!$J$4,$H:$H,T$2,$A:$A,$A59)/SUMIFS($E:$E,$G:$G,Tabelid!$L$1,$C:$C,Tabelid!$J$4,$A:$A,$A59),0),IF($G59=Tabelid!$L$5,IFERROR(SUMIFS($E:$E,$G:$G,Tabelid!$L$1,$C:$C,Tabelid!$J$4,$H:$H,T$2)/SUMIFS($E:$E,$G:$G,Tabelid!$L$1,$C:$C,Tabelid!$J$4),0),""))),"")</f>
        <v>0.19865002177384242</v>
      </c>
      <c r="U59" s="31">
        <f ca="1">IFERROR(IF($G59=Tabelid!$L$6,Eksplikatsioon!Z60/SUM(Eksplikatsioon!$O60:'Eksplikatsioon'!$AG60),IF($G59=Tabelid!$L$4,IFERROR(SUMIFS($E:$E,$G:$G,Tabelid!$L$1,$C:$C,Tabelid!$J$4,$H:$H,U$2,$A:$A,$A59)/SUMIFS($E:$E,$G:$G,Tabelid!$L$1,$C:$C,Tabelid!$J$4,$A:$A,$A59),0),IF($G59=Tabelid!$L$5,IFERROR(SUMIFS($E:$E,$G:$G,Tabelid!$L$1,$C:$C,Tabelid!$J$4,$H:$H,U$2)/SUMIFS($E:$E,$G:$G,Tabelid!$L$1,$C:$C,Tabelid!$J$4),0),""))),"")</f>
        <v>0.10861518362607059</v>
      </c>
      <c r="V59" s="31">
        <f ca="1">IFERROR(IF($G59=Tabelid!$L$6,Eksplikatsioon!AA60/SUM(Eksplikatsioon!$O60:'Eksplikatsioon'!$AG60),IF($G59=Tabelid!$L$4,IFERROR(SUMIFS($E:$E,$G:$G,Tabelid!$L$1,$C:$C,Tabelid!$J$4,$H:$H,V$2,$A:$A,$A59)/SUMIFS($E:$E,$G:$G,Tabelid!$L$1,$C:$C,Tabelid!$J$4,$A:$A,$A59),0),IF($G59=Tabelid!$L$5,IFERROR(SUMIFS($E:$E,$G:$G,Tabelid!$L$1,$C:$C,Tabelid!$J$4,$H:$H,V$2)/SUMIFS($E:$E,$G:$G,Tabelid!$L$1,$C:$C,Tabelid!$J$4),0),""))),"")</f>
        <v>0</v>
      </c>
      <c r="W59" s="31">
        <f ca="1">IFERROR(IF($G59=Tabelid!$L$6,Eksplikatsioon!AB60/SUM(Eksplikatsioon!$O60:'Eksplikatsioon'!$AG60),IF($G59=Tabelid!$L$4,IFERROR(SUMIFS($E:$E,$G:$G,Tabelid!$L$1,$C:$C,Tabelid!$J$4,$H:$H,W$2,$A:$A,$A59)/SUMIFS($E:$E,$G:$G,Tabelid!$L$1,$C:$C,Tabelid!$J$4,$A:$A,$A59),0),IF($G59=Tabelid!$L$5,IFERROR(SUMIFS($E:$E,$G:$G,Tabelid!$L$1,$C:$C,Tabelid!$J$4,$H:$H,W$2)/SUMIFS($E:$E,$G:$G,Tabelid!$L$1,$C:$C,Tabelid!$J$4),0),""))),"")</f>
        <v>0</v>
      </c>
      <c r="X59" s="31">
        <f ca="1">IFERROR(IF($G59=Tabelid!$L$6,Eksplikatsioon!AC60/SUM(Eksplikatsioon!$O60:'Eksplikatsioon'!$AG60),IF($G59=Tabelid!$L$4,IFERROR(SUMIFS($E:$E,$G:$G,Tabelid!$L$1,$C:$C,Tabelid!$J$4,$H:$H,X$2,$A:$A,$A59)/SUMIFS($E:$E,$G:$G,Tabelid!$L$1,$C:$C,Tabelid!$J$4,$A:$A,$A59),0),IF($G59=Tabelid!$L$5,IFERROR(SUMIFS($E:$E,$G:$G,Tabelid!$L$1,$C:$C,Tabelid!$J$4,$H:$H,X$2)/SUMIFS($E:$E,$G:$G,Tabelid!$L$1,$C:$C,Tabelid!$J$4),0),""))),"")</f>
        <v>0</v>
      </c>
      <c r="Y59" s="31">
        <f ca="1">IFERROR(IF($G59=Tabelid!$L$6,Eksplikatsioon!AD60/SUM(Eksplikatsioon!$O60:'Eksplikatsioon'!$AG60),IF($G59=Tabelid!$L$4,IFERROR(SUMIFS($E:$E,$G:$G,Tabelid!$L$1,$C:$C,Tabelid!$J$4,$H:$H,Y$2,$A:$A,$A59)/SUMIFS($E:$E,$G:$G,Tabelid!$L$1,$C:$C,Tabelid!$J$4,$A:$A,$A59),0),IF($G59=Tabelid!$L$5,IFERROR(SUMIFS($E:$E,$G:$G,Tabelid!$L$1,$C:$C,Tabelid!$J$4,$H:$H,Y$2)/SUMIFS($E:$E,$G:$G,Tabelid!$L$1,$C:$C,Tabelid!$J$4),0),""))),"")</f>
        <v>0</v>
      </c>
      <c r="Z59" s="31">
        <f ca="1">IFERROR(IF($G59=Tabelid!$L$6,Eksplikatsioon!AE60/SUM(Eksplikatsioon!$O60:'Eksplikatsioon'!$AG60),IF($G59=Tabelid!$L$4,IFERROR(SUMIFS($E:$E,$G:$G,Tabelid!$L$1,$C:$C,Tabelid!$J$4,$H:$H,Z$2,$A:$A,$A59)/SUMIFS($E:$E,$G:$G,Tabelid!$L$1,$C:$C,Tabelid!$J$4,$A:$A,$A59),0),IF($G59=Tabelid!$L$5,IFERROR(SUMIFS($E:$E,$G:$G,Tabelid!$L$1,$C:$C,Tabelid!$J$4,$H:$H,Z$2)/SUMIFS($E:$E,$G:$G,Tabelid!$L$1,$C:$C,Tabelid!$J$4),0),""))),"")</f>
        <v>0</v>
      </c>
      <c r="AA59" s="31">
        <f ca="1">IFERROR(IF($G59=Tabelid!$L$6,Eksplikatsioon!AF60/SUM(Eksplikatsioon!$O60:'Eksplikatsioon'!$AG60),IF($G59=Tabelid!$L$4,IFERROR(SUMIFS($E:$E,$G:$G,Tabelid!$L$1,$C:$C,Tabelid!$J$4,$H:$H,AA$2,$A:$A,$A59)/SUMIFS($E:$E,$G:$G,Tabelid!$L$1,$C:$C,Tabelid!$J$4,$A:$A,$A59),0),IF($G59=Tabelid!$L$5,IFERROR(SUMIFS($E:$E,$G:$G,Tabelid!$L$1,$C:$C,Tabelid!$J$4,$H:$H,AA$2)/SUMIFS($E:$E,$G:$G,Tabelid!$L$1,$C:$C,Tabelid!$J$4),0),""))),"")</f>
        <v>0</v>
      </c>
      <c r="AB59" s="31">
        <f ca="1">IFERROR(IF($G59=Tabelid!$L$6,Eksplikatsioon!AG60/SUM(Eksplikatsioon!$O60:'Eksplikatsioon'!$AG60),IF($G59=Tabelid!$L$4,IFERROR(SUMIFS($E:$E,$G:$G,Tabelid!$L$1,$C:$C,Tabelid!$J$4,$H:$H,AB$2,$A:$A,$A59)/SUMIFS($E:$E,$G:$G,Tabelid!$L$1,$C:$C,Tabelid!$J$4,$A:$A,$A59),0),IF($G59=Tabelid!$L$5,IFERROR(SUMIFS($E:$E,$G:$G,Tabelid!$L$1,$C:$C,Tabelid!$J$4,$H:$H,AB$2)/SUMIFS($E:$E,$G:$G,Tabelid!$L$1,$C:$C,Tabelid!$J$4),0),""))),"")</f>
        <v>0</v>
      </c>
      <c r="AC59" s="31">
        <f ca="1">IFERROR(IF($G59=Tabelid!$L$6,$E59*J59,IFERROR($E59*J59/SUM($J59:$AB59)*(Eksplikatsioon!O60)/SUMPRODUCT($J59:$AB59,Eksplikatsioon!$O60:$AG60),"")),"")</f>
        <v>10.813782671829621</v>
      </c>
      <c r="AD59" s="31">
        <f ca="1">IFERROR(IF($G59=Tabelid!$L$6,$E59*K59,IFERROR($E59*K59/SUM($J59:$AB59)*(Eksplikatsioon!P60)/SUMPRODUCT($J59:$AB59,Eksplikatsioon!$O60:$AG60),"")),"")</f>
        <v>0</v>
      </c>
      <c r="AE59" s="31">
        <f ca="1">IFERROR(IF($G59=Tabelid!$L$6,$E59*L59,IFERROR($E59*L59/SUM($J59:$AB59)*(Eksplikatsioon!Q60)/SUMPRODUCT($J59:$AB59,Eksplikatsioon!$O60:$AG60),"")),"")</f>
        <v>48.486217328170362</v>
      </c>
      <c r="AF59" s="31">
        <f ca="1">IFERROR(IF($G59=Tabelid!$L$6,$E59*M59,IFERROR($E59*M59/SUM($J59:$AB59)*(Eksplikatsioon!R60)/SUMPRODUCT($J59:$AB59,Eksplikatsioon!$O60:$AG60),"")),"")</f>
        <v>0</v>
      </c>
      <c r="AG59" s="31">
        <f ca="1">IFERROR(IF($G59=Tabelid!$L$6,$E59*N59,IFERROR($E59*N59/SUM($J59:$AB59)*(Eksplikatsioon!S60)/SUMPRODUCT($J59:$AB59,Eksplikatsioon!$O60:$AG60),"")),"")</f>
        <v>0</v>
      </c>
      <c r="AH59" s="31">
        <f ca="1">IFERROR(IF($G59=Tabelid!$L$6,$E59*O59,IFERROR($E59*O59/SUM($J59:$AB59)*(Eksplikatsioon!T60)/SUMPRODUCT($J59:$AB59,Eksplikatsioon!$O60:$AG60),"")),"")</f>
        <v>0</v>
      </c>
      <c r="AI59" s="31">
        <f ca="1">IFERROR(IF($G59=Tabelid!$L$6,$E59*P59,IFERROR($E59*P59/SUM($J59:$AB59)*(Eksplikatsioon!U60)/SUMPRODUCT($J59:$AB59,Eksplikatsioon!$O60:$AG60),"")),"")</f>
        <v>0</v>
      </c>
      <c r="AJ59" s="31">
        <f ca="1">IFERROR(IF($G59=Tabelid!$L$6,$E59*Q59,IFERROR($E59*Q59/SUM($J59:$AB59)*(Eksplikatsioon!V60)/SUMPRODUCT($J59:$AB59,Eksplikatsioon!$O60:$AG60),"")),"")</f>
        <v>0</v>
      </c>
      <c r="AK59" s="31">
        <f ca="1">IFERROR(IF($G59=Tabelid!$L$6,$E59*R59,IFERROR($E59*R59/SUM($J59:$AB59)*(Eksplikatsioon!W60)/SUMPRODUCT($J59:$AB59,Eksplikatsioon!$O60:$AG60),"")),"")</f>
        <v>0</v>
      </c>
      <c r="AL59" s="31">
        <f ca="1">IFERROR(IF($G59=Tabelid!$L$6,$E59*S59,IFERROR($E59*S59/SUM($J59:$AB59)*(Eksplikatsioon!X60)/SUMPRODUCT($J59:$AB59,Eksplikatsioon!$O60:$AG60),"")),"")</f>
        <v>0</v>
      </c>
      <c r="AM59" s="31">
        <f ca="1">IFERROR(IF($G59=Tabelid!$L$6,$E59*T59,IFERROR($E59*T59/SUM($J59:$AB59)*(Eksplikatsioon!Y60)/SUMPRODUCT($J59:$AB59,Eksplikatsioon!$O60:$AG60),"")),"")</f>
        <v>0</v>
      </c>
      <c r="AN59" s="31">
        <f ca="1">IFERROR(IF($G59=Tabelid!$L$6,$E59*U59,IFERROR($E59*U59/SUM($J59:$AB59)*(Eksplikatsioon!Z60)/SUMPRODUCT($J59:$AB59,Eksplikatsioon!$O60:$AG60),"")),"")</f>
        <v>0</v>
      </c>
      <c r="AO59" s="31">
        <f ca="1">IFERROR(IF($G59=Tabelid!$L$6,$E59*V59,IFERROR($E59*V59/SUM($J59:$AB59)*(Eksplikatsioon!AA60)/SUMPRODUCT($J59:$AB59,Eksplikatsioon!$O60:$AG60),"")),"")</f>
        <v>0</v>
      </c>
      <c r="AP59" s="31">
        <f ca="1">IFERROR(IF($G59=Tabelid!$L$6,$E59*W59,IFERROR($E59*W59/SUM($J59:$AB59)*(Eksplikatsioon!AB60)/SUMPRODUCT($J59:$AB59,Eksplikatsioon!$O60:$AG60),"")),"")</f>
        <v>0</v>
      </c>
      <c r="AQ59" s="31">
        <f ca="1">IFERROR(IF($G59=Tabelid!$L$6,$E59*X59,IFERROR($E59*X59/SUM($J59:$AB59)*(Eksplikatsioon!AC60)/SUMPRODUCT($J59:$AB59,Eksplikatsioon!$O60:$AG60),"")),"")</f>
        <v>0</v>
      </c>
      <c r="AR59" s="31">
        <f ca="1">IFERROR(IF($G59=Tabelid!$L$6,$E59*Y59,IFERROR($E59*Y59/SUM($J59:$AB59)*(Eksplikatsioon!AD60)/SUMPRODUCT($J59:$AB59,Eksplikatsioon!$O60:$AG60),"")),"")</f>
        <v>0</v>
      </c>
      <c r="AS59" s="31">
        <f ca="1">IFERROR(IF($G59=Tabelid!$L$6,$E59*Z59,IFERROR($E59*Z59/SUM($J59:$AB59)*(Eksplikatsioon!AE60)/SUMPRODUCT($J59:$AB59,Eksplikatsioon!$O60:$AG60),"")),"")</f>
        <v>0</v>
      </c>
      <c r="AT59" s="31">
        <f ca="1">IFERROR(IF($G59=Tabelid!$L$6,$E59*AA59,IFERROR($E59*AA59/SUM($J59:$AB59)*(Eksplikatsioon!AF60)/SUMPRODUCT($J59:$AB59,Eksplikatsioon!$O60:$AG60),"")),"")</f>
        <v>0</v>
      </c>
      <c r="AU59" s="31">
        <f ca="1">IFERROR(IF($G59=Tabelid!$L$6,$E59*AB59,IFERROR($E59*AB59/SUM($J59:$AB59)*(Eksplikatsioon!AG60)/SUMPRODUCT($J59:$AB59,Eksplikatsioon!$O60:$AG60),"")),"")</f>
        <v>0</v>
      </c>
    </row>
    <row r="60" spans="1:59" x14ac:dyDescent="0.35">
      <c r="A60" s="23" t="str">
        <f>IF(Eksplikatsioon!A61=0,"",Eksplikatsioon!A61)</f>
        <v>01</v>
      </c>
      <c r="B60" s="60">
        <f>IF(Eksplikatsioon!B61=0,"",Eksplikatsioon!B61)</f>
        <v>155</v>
      </c>
      <c r="C60" s="23" t="str">
        <f>IF(Eksplikatsioon!C61=0,"",Eksplikatsioon!C61)</f>
        <v>ÜÜRITAV PIND</v>
      </c>
      <c r="D60" s="23" t="str">
        <f>IF(Eksplikatsioon!D61=0,"",Eksplikatsioon!D61)</f>
        <v>Eriotstarbeline ruum</v>
      </c>
      <c r="E60" s="58">
        <f>IF(Eksplikatsioon!F61=0,"",Eksplikatsioon!F61)</f>
        <v>5.9</v>
      </c>
      <c r="F60" s="23" t="str">
        <f>IF(Eksplikatsioon!H61=0,"",Eksplikatsioon!H61)</f>
        <v/>
      </c>
      <c r="G60" s="23" t="str">
        <f>IF(Eksplikatsioon!J61=0,"",Eksplikatsioon!J61)</f>
        <v>Ainukasutuses pind</v>
      </c>
      <c r="H60" s="23" t="str">
        <f>IF(Eksplikatsioon!K61=0,"",Eksplikatsioon!K61)</f>
        <v>Prokuratuur</v>
      </c>
      <c r="I60" s="23" t="str">
        <f>IF(Eksplikatsioon!L61=0,"",Eksplikatsioon!L61)</f>
        <v>KOOLI2_03</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35">
      <c r="A61" s="23" t="str">
        <f>IF(Eksplikatsioon!A62=0,"",Eksplikatsioon!A62)</f>
        <v>01</v>
      </c>
      <c r="B61" s="60">
        <f>IF(Eksplikatsioon!B62=0,"",Eksplikatsioon!B62)</f>
        <v>156</v>
      </c>
      <c r="C61" s="23" t="str">
        <f>IF(Eksplikatsioon!C62=0,"",Eksplikatsioon!C62)</f>
        <v>ÜÜRITAV PIND</v>
      </c>
      <c r="D61" s="23" t="str">
        <f>IF(Eksplikatsioon!D62=0,"",Eksplikatsioon!D62)</f>
        <v>WC</v>
      </c>
      <c r="E61" s="58">
        <f>IF(Eksplikatsioon!F62=0,"",Eksplikatsioon!F62)</f>
        <v>2.4</v>
      </c>
      <c r="F61" s="23" t="str">
        <f>IF(Eksplikatsioon!H62=0,"",Eksplikatsioon!H62)</f>
        <v/>
      </c>
      <c r="G61" s="23" t="str">
        <f>IF(Eksplikatsioon!J62=0,"",Eksplikatsioon!J62)</f>
        <v>Ühiskasutuses muu pind (hoone)</v>
      </c>
      <c r="H61" s="23" t="str">
        <f>IF(Eksplikatsioon!K62=0,"",Eksplikatsioon!K62)</f>
        <v/>
      </c>
      <c r="I61" s="23" t="str">
        <f>IF(Eksplikatsioon!L62=0,"",Eksplikatsioon!L62)</f>
        <v/>
      </c>
      <c r="J61" s="31">
        <f ca="1">IFERROR(IF($G61=Tabelid!$L$6,Eksplikatsioon!O62/SUM(Eksplikatsioon!$O62:'Eksplikatsioon'!$AG62),IF($G61=Tabelid!$L$4,IFERROR(SUMIFS($E:$E,$G:$G,Tabelid!$L$1,$C:$C,Tabelid!$J$4,$H:$H,J$2,$A:$A,$A61)/SUMIFS($E:$E,$G:$G,Tabelid!$L$1,$C:$C,Tabelid!$J$4,$A:$A,$A61),0),IF($G61=Tabelid!$L$5,IFERROR(SUMIFS($E:$E,$G:$G,Tabelid!$L$1,$C:$C,Tabelid!$J$4,$H:$H,J$2)/SUMIFS($E:$E,$G:$G,Tabelid!$L$1,$C:$C,Tabelid!$J$4),0),""))),"")</f>
        <v>5.4688634054289476E-2</v>
      </c>
      <c r="K61" s="31">
        <f ca="1">IFERROR(IF($G61=Tabelid!$L$6,Eksplikatsioon!P62/SUM(Eksplikatsioon!$O62:'Eksplikatsioon'!$AG62),IF($G61=Tabelid!$L$4,IFERROR(SUMIFS($E:$E,$G:$G,Tabelid!$L$1,$C:$C,Tabelid!$J$4,$H:$H,K$2,$A:$A,$A61)/SUMIFS($E:$E,$G:$G,Tabelid!$L$1,$C:$C,Tabelid!$J$4,$A:$A,$A61),0),IF($G61=Tabelid!$L$5,IFERROR(SUMIFS($E:$E,$G:$G,Tabelid!$L$1,$C:$C,Tabelid!$J$4,$H:$H,K$2)/SUMIFS($E:$E,$G:$G,Tabelid!$L$1,$C:$C,Tabelid!$J$4),0),""))),"")</f>
        <v>1.4951371752068522E-2</v>
      </c>
      <c r="L61" s="31">
        <f ca="1">IFERROR(IF($G61=Tabelid!$L$6,Eksplikatsioon!Q62/SUM(Eksplikatsioon!$O62:'Eksplikatsioon'!$AG62),IF($G61=Tabelid!$L$4,IFERROR(SUMIFS($E:$E,$G:$G,Tabelid!$L$1,$C:$C,Tabelid!$J$4,$H:$H,L$2,$A:$A,$A61)/SUMIFS($E:$E,$G:$G,Tabelid!$L$1,$C:$C,Tabelid!$J$4,$A:$A,$A61),0),IF($G61=Tabelid!$L$5,IFERROR(SUMIFS($E:$E,$G:$G,Tabelid!$L$1,$C:$C,Tabelid!$J$4,$H:$H,L$2)/SUMIFS($E:$E,$G:$G,Tabelid!$L$1,$C:$C,Tabelid!$J$4),0),""))),"")</f>
        <v>0.24520975468137618</v>
      </c>
      <c r="M61" s="31">
        <f ca="1">IFERROR(IF($G61=Tabelid!$L$6,Eksplikatsioon!R62/SUM(Eksplikatsioon!$O62:'Eksplikatsioon'!$AG62),IF($G61=Tabelid!$L$4,IFERROR(SUMIFS($E:$E,$G:$G,Tabelid!$L$1,$C:$C,Tabelid!$J$4,$H:$H,M$2,$A:$A,$A61)/SUMIFS($E:$E,$G:$G,Tabelid!$L$1,$C:$C,Tabelid!$J$4,$A:$A,$A61),0),IF($G61=Tabelid!$L$5,IFERROR(SUMIFS($E:$E,$G:$G,Tabelid!$L$1,$C:$C,Tabelid!$J$4,$H:$H,M$2)/SUMIFS($E:$E,$G:$G,Tabelid!$L$1,$C:$C,Tabelid!$J$4),0),""))),"")</f>
        <v>0.37788503411235314</v>
      </c>
      <c r="N61" s="31">
        <f ca="1">IFERROR(IF($G61=Tabelid!$L$6,Eksplikatsioon!S62/SUM(Eksplikatsioon!$O62:'Eksplikatsioon'!$AG62),IF($G61=Tabelid!$L$4,IFERROR(SUMIFS($E:$E,$G:$G,Tabelid!$L$1,$C:$C,Tabelid!$J$4,$H:$H,N$2,$A:$A,$A61)/SUMIFS($E:$E,$G:$G,Tabelid!$L$1,$C:$C,Tabelid!$J$4,$A:$A,$A61),0),IF($G61=Tabelid!$L$5,IFERROR(SUMIFS($E:$E,$G:$G,Tabelid!$L$1,$C:$C,Tabelid!$J$4,$H:$H,N$2)/SUMIFS($E:$E,$G:$G,Tabelid!$L$1,$C:$C,Tabelid!$J$4),0),""))),"")</f>
        <v>0</v>
      </c>
      <c r="O61" s="31">
        <f ca="1">IFERROR(IF($G61=Tabelid!$L$6,Eksplikatsioon!T62/SUM(Eksplikatsioon!$O62:'Eksplikatsioon'!$AG62),IF($G61=Tabelid!$L$4,IFERROR(SUMIFS($E:$E,$G:$G,Tabelid!$L$1,$C:$C,Tabelid!$J$4,$H:$H,O$2,$A:$A,$A61)/SUMIFS($E:$E,$G:$G,Tabelid!$L$1,$C:$C,Tabelid!$J$4,$A:$A,$A61),0),IF($G61=Tabelid!$L$5,IFERROR(SUMIFS($E:$E,$G:$G,Tabelid!$L$1,$C:$C,Tabelid!$J$4,$H:$H,O$2)/SUMIFS($E:$E,$G:$G,Tabelid!$L$1,$C:$C,Tabelid!$J$4),0),""))),"")</f>
        <v>0</v>
      </c>
      <c r="P61" s="31">
        <f ca="1">IFERROR(IF($G61=Tabelid!$L$6,Eksplikatsioon!U62/SUM(Eksplikatsioon!$O62:'Eksplikatsioon'!$AG62),IF($G61=Tabelid!$L$4,IFERROR(SUMIFS($E:$E,$G:$G,Tabelid!$L$1,$C:$C,Tabelid!$J$4,$H:$H,P$2,$A:$A,$A61)/SUMIFS($E:$E,$G:$G,Tabelid!$L$1,$C:$C,Tabelid!$J$4,$A:$A,$A61),0),IF($G61=Tabelid!$L$5,IFERROR(SUMIFS($E:$E,$G:$G,Tabelid!$L$1,$C:$C,Tabelid!$J$4,$H:$H,P$2)/SUMIFS($E:$E,$G:$G,Tabelid!$L$1,$C:$C,Tabelid!$J$4),0),""))),"")</f>
        <v>0</v>
      </c>
      <c r="Q61" s="31">
        <f ca="1">IFERROR(IF($G61=Tabelid!$L$6,Eksplikatsioon!V62/SUM(Eksplikatsioon!$O62:'Eksplikatsioon'!$AG62),IF($G61=Tabelid!$L$4,IFERROR(SUMIFS($E:$E,$G:$G,Tabelid!$L$1,$C:$C,Tabelid!$J$4,$H:$H,Q$2,$A:$A,$A61)/SUMIFS($E:$E,$G:$G,Tabelid!$L$1,$C:$C,Tabelid!$J$4,$A:$A,$A61),0),IF($G61=Tabelid!$L$5,IFERROR(SUMIFS($E:$E,$G:$G,Tabelid!$L$1,$C:$C,Tabelid!$J$4,$H:$H,Q$2)/SUMIFS($E:$E,$G:$G,Tabelid!$L$1,$C:$C,Tabelid!$J$4),0),""))),"")</f>
        <v>0</v>
      </c>
      <c r="R61" s="31">
        <f ca="1">IFERROR(IF($G61=Tabelid!$L$6,Eksplikatsioon!W62/SUM(Eksplikatsioon!$O62:'Eksplikatsioon'!$AG62),IF($G61=Tabelid!$L$4,IFERROR(SUMIFS($E:$E,$G:$G,Tabelid!$L$1,$C:$C,Tabelid!$J$4,$H:$H,R$2,$A:$A,$A61)/SUMIFS($E:$E,$G:$G,Tabelid!$L$1,$C:$C,Tabelid!$J$4,$A:$A,$A61),0),IF($G61=Tabelid!$L$5,IFERROR(SUMIFS($E:$E,$G:$G,Tabelid!$L$1,$C:$C,Tabelid!$J$4,$H:$H,R$2)/SUMIFS($E:$E,$G:$G,Tabelid!$L$1,$C:$C,Tabelid!$J$4),0),""))),"")</f>
        <v>0</v>
      </c>
      <c r="S61" s="31">
        <f ca="1">IFERROR(IF($G61=Tabelid!$L$6,Eksplikatsioon!X62/SUM(Eksplikatsioon!$O62:'Eksplikatsioon'!$AG62),IF($G61=Tabelid!$L$4,IFERROR(SUMIFS($E:$E,$G:$G,Tabelid!$L$1,$C:$C,Tabelid!$J$4,$H:$H,S$2,$A:$A,$A61)/SUMIFS($E:$E,$G:$G,Tabelid!$L$1,$C:$C,Tabelid!$J$4,$A:$A,$A61),0),IF($G61=Tabelid!$L$5,IFERROR(SUMIFS($E:$E,$G:$G,Tabelid!$L$1,$C:$C,Tabelid!$J$4,$H:$H,S$2)/SUMIFS($E:$E,$G:$G,Tabelid!$L$1,$C:$C,Tabelid!$J$4),0),""))),"")</f>
        <v>0</v>
      </c>
      <c r="T61" s="31">
        <f ca="1">IFERROR(IF($G61=Tabelid!$L$6,Eksplikatsioon!Y62/SUM(Eksplikatsioon!$O62:'Eksplikatsioon'!$AG62),IF($G61=Tabelid!$L$4,IFERROR(SUMIFS($E:$E,$G:$G,Tabelid!$L$1,$C:$C,Tabelid!$J$4,$H:$H,T$2,$A:$A,$A61)/SUMIFS($E:$E,$G:$G,Tabelid!$L$1,$C:$C,Tabelid!$J$4,$A:$A,$A61),0),IF($G61=Tabelid!$L$5,IFERROR(SUMIFS($E:$E,$G:$G,Tabelid!$L$1,$C:$C,Tabelid!$J$4,$H:$H,T$2)/SUMIFS($E:$E,$G:$G,Tabelid!$L$1,$C:$C,Tabelid!$J$4),0),""))),"")</f>
        <v>0.19865002177384242</v>
      </c>
      <c r="U61" s="31">
        <f ca="1">IFERROR(IF($G61=Tabelid!$L$6,Eksplikatsioon!Z62/SUM(Eksplikatsioon!$O62:'Eksplikatsioon'!$AG62),IF($G61=Tabelid!$L$4,IFERROR(SUMIFS($E:$E,$G:$G,Tabelid!$L$1,$C:$C,Tabelid!$J$4,$H:$H,U$2,$A:$A,$A61)/SUMIFS($E:$E,$G:$G,Tabelid!$L$1,$C:$C,Tabelid!$J$4,$A:$A,$A61),0),IF($G61=Tabelid!$L$5,IFERROR(SUMIFS($E:$E,$G:$G,Tabelid!$L$1,$C:$C,Tabelid!$J$4,$H:$H,U$2)/SUMIFS($E:$E,$G:$G,Tabelid!$L$1,$C:$C,Tabelid!$J$4),0),""))),"")</f>
        <v>0.10861518362607059</v>
      </c>
      <c r="V61" s="31">
        <f ca="1">IFERROR(IF($G61=Tabelid!$L$6,Eksplikatsioon!AA62/SUM(Eksplikatsioon!$O62:'Eksplikatsioon'!$AG62),IF($G61=Tabelid!$L$4,IFERROR(SUMIFS($E:$E,$G:$G,Tabelid!$L$1,$C:$C,Tabelid!$J$4,$H:$H,V$2,$A:$A,$A61)/SUMIFS($E:$E,$G:$G,Tabelid!$L$1,$C:$C,Tabelid!$J$4,$A:$A,$A61),0),IF($G61=Tabelid!$L$5,IFERROR(SUMIFS($E:$E,$G:$G,Tabelid!$L$1,$C:$C,Tabelid!$J$4,$H:$H,V$2)/SUMIFS($E:$E,$G:$G,Tabelid!$L$1,$C:$C,Tabelid!$J$4),0),""))),"")</f>
        <v>0</v>
      </c>
      <c r="W61" s="31">
        <f ca="1">IFERROR(IF($G61=Tabelid!$L$6,Eksplikatsioon!AB62/SUM(Eksplikatsioon!$O62:'Eksplikatsioon'!$AG62),IF($G61=Tabelid!$L$4,IFERROR(SUMIFS($E:$E,$G:$G,Tabelid!$L$1,$C:$C,Tabelid!$J$4,$H:$H,W$2,$A:$A,$A61)/SUMIFS($E:$E,$G:$G,Tabelid!$L$1,$C:$C,Tabelid!$J$4,$A:$A,$A61),0),IF($G61=Tabelid!$L$5,IFERROR(SUMIFS($E:$E,$G:$G,Tabelid!$L$1,$C:$C,Tabelid!$J$4,$H:$H,W$2)/SUMIFS($E:$E,$G:$G,Tabelid!$L$1,$C:$C,Tabelid!$J$4),0),""))),"")</f>
        <v>0</v>
      </c>
      <c r="X61" s="31">
        <f ca="1">IFERROR(IF($G61=Tabelid!$L$6,Eksplikatsioon!AC62/SUM(Eksplikatsioon!$O62:'Eksplikatsioon'!$AG62),IF($G61=Tabelid!$L$4,IFERROR(SUMIFS($E:$E,$G:$G,Tabelid!$L$1,$C:$C,Tabelid!$J$4,$H:$H,X$2,$A:$A,$A61)/SUMIFS($E:$E,$G:$G,Tabelid!$L$1,$C:$C,Tabelid!$J$4,$A:$A,$A61),0),IF($G61=Tabelid!$L$5,IFERROR(SUMIFS($E:$E,$G:$G,Tabelid!$L$1,$C:$C,Tabelid!$J$4,$H:$H,X$2)/SUMIFS($E:$E,$G:$G,Tabelid!$L$1,$C:$C,Tabelid!$J$4),0),""))),"")</f>
        <v>0</v>
      </c>
      <c r="Y61" s="31">
        <f ca="1">IFERROR(IF($G61=Tabelid!$L$6,Eksplikatsioon!AD62/SUM(Eksplikatsioon!$O62:'Eksplikatsioon'!$AG62),IF($G61=Tabelid!$L$4,IFERROR(SUMIFS($E:$E,$G:$G,Tabelid!$L$1,$C:$C,Tabelid!$J$4,$H:$H,Y$2,$A:$A,$A61)/SUMIFS($E:$E,$G:$G,Tabelid!$L$1,$C:$C,Tabelid!$J$4,$A:$A,$A61),0),IF($G61=Tabelid!$L$5,IFERROR(SUMIFS($E:$E,$G:$G,Tabelid!$L$1,$C:$C,Tabelid!$J$4,$H:$H,Y$2)/SUMIFS($E:$E,$G:$G,Tabelid!$L$1,$C:$C,Tabelid!$J$4),0),""))),"")</f>
        <v>0</v>
      </c>
      <c r="Z61" s="31">
        <f ca="1">IFERROR(IF($G61=Tabelid!$L$6,Eksplikatsioon!AE62/SUM(Eksplikatsioon!$O62:'Eksplikatsioon'!$AG62),IF($G61=Tabelid!$L$4,IFERROR(SUMIFS($E:$E,$G:$G,Tabelid!$L$1,$C:$C,Tabelid!$J$4,$H:$H,Z$2,$A:$A,$A61)/SUMIFS($E:$E,$G:$G,Tabelid!$L$1,$C:$C,Tabelid!$J$4,$A:$A,$A61),0),IF($G61=Tabelid!$L$5,IFERROR(SUMIFS($E:$E,$G:$G,Tabelid!$L$1,$C:$C,Tabelid!$J$4,$H:$H,Z$2)/SUMIFS($E:$E,$G:$G,Tabelid!$L$1,$C:$C,Tabelid!$J$4),0),""))),"")</f>
        <v>0</v>
      </c>
      <c r="AA61" s="31">
        <f ca="1">IFERROR(IF($G61=Tabelid!$L$6,Eksplikatsioon!AF62/SUM(Eksplikatsioon!$O62:'Eksplikatsioon'!$AG62),IF($G61=Tabelid!$L$4,IFERROR(SUMIFS($E:$E,$G:$G,Tabelid!$L$1,$C:$C,Tabelid!$J$4,$H:$H,AA$2,$A:$A,$A61)/SUMIFS($E:$E,$G:$G,Tabelid!$L$1,$C:$C,Tabelid!$J$4,$A:$A,$A61),0),IF($G61=Tabelid!$L$5,IFERROR(SUMIFS($E:$E,$G:$G,Tabelid!$L$1,$C:$C,Tabelid!$J$4,$H:$H,AA$2)/SUMIFS($E:$E,$G:$G,Tabelid!$L$1,$C:$C,Tabelid!$J$4),0),""))),"")</f>
        <v>0</v>
      </c>
      <c r="AB61" s="31">
        <f ca="1">IFERROR(IF($G61=Tabelid!$L$6,Eksplikatsioon!AG62/SUM(Eksplikatsioon!$O62:'Eksplikatsioon'!$AG62),IF($G61=Tabelid!$L$4,IFERROR(SUMIFS($E:$E,$G:$G,Tabelid!$L$1,$C:$C,Tabelid!$J$4,$H:$H,AB$2,$A:$A,$A61)/SUMIFS($E:$E,$G:$G,Tabelid!$L$1,$C:$C,Tabelid!$J$4,$A:$A,$A61),0),IF($G61=Tabelid!$L$5,IFERROR(SUMIFS($E:$E,$G:$G,Tabelid!$L$1,$C:$C,Tabelid!$J$4,$H:$H,AB$2)/SUMIFS($E:$E,$G:$G,Tabelid!$L$1,$C:$C,Tabelid!$J$4),0),""))),"")</f>
        <v>0</v>
      </c>
      <c r="AC61" s="31">
        <f ca="1">IFERROR(IF($G61=Tabelid!$L$6,$E61*J61,IFERROR($E61*J61/SUM($J61:$AB61)*(Eksplikatsioon!O62)/SUMPRODUCT($J61:$AB61,Eksplikatsioon!$O62:$AG62),"")),"")</f>
        <v>0.43765730880929327</v>
      </c>
      <c r="AD61" s="31">
        <f ca="1">IFERROR(IF($G61=Tabelid!$L$6,$E61*K61,IFERROR($E61*K61/SUM($J61:$AB61)*(Eksplikatsioon!P62)/SUMPRODUCT($J61:$AB61,Eksplikatsioon!$O62:$AG62),"")),"")</f>
        <v>0</v>
      </c>
      <c r="AE61" s="31">
        <f ca="1">IFERROR(IF($G61=Tabelid!$L$6,$E61*L61,IFERROR($E61*L61/SUM($J61:$AB61)*(Eksplikatsioon!Q62)/SUMPRODUCT($J61:$AB61,Eksplikatsioon!$O62:$AG62),"")),"")</f>
        <v>1.9623426911907063</v>
      </c>
      <c r="AF61" s="31">
        <f ca="1">IFERROR(IF($G61=Tabelid!$L$6,$E61*M61,IFERROR($E61*M61/SUM($J61:$AB61)*(Eksplikatsioon!R62)/SUMPRODUCT($J61:$AB61,Eksplikatsioon!$O62:$AG62),"")),"")</f>
        <v>0</v>
      </c>
      <c r="AG61" s="31">
        <f ca="1">IFERROR(IF($G61=Tabelid!$L$6,$E61*N61,IFERROR($E61*N61/SUM($J61:$AB61)*(Eksplikatsioon!S62)/SUMPRODUCT($J61:$AB61,Eksplikatsioon!$O62:$AG62),"")),"")</f>
        <v>0</v>
      </c>
      <c r="AH61" s="31">
        <f ca="1">IFERROR(IF($G61=Tabelid!$L$6,$E61*O61,IFERROR($E61*O61/SUM($J61:$AB61)*(Eksplikatsioon!T62)/SUMPRODUCT($J61:$AB61,Eksplikatsioon!$O62:$AG62),"")),"")</f>
        <v>0</v>
      </c>
      <c r="AI61" s="31">
        <f ca="1">IFERROR(IF($G61=Tabelid!$L$6,$E61*P61,IFERROR($E61*P61/SUM($J61:$AB61)*(Eksplikatsioon!U62)/SUMPRODUCT($J61:$AB61,Eksplikatsioon!$O62:$AG62),"")),"")</f>
        <v>0</v>
      </c>
      <c r="AJ61" s="31">
        <f ca="1">IFERROR(IF($G61=Tabelid!$L$6,$E61*Q61,IFERROR($E61*Q61/SUM($J61:$AB61)*(Eksplikatsioon!V62)/SUMPRODUCT($J61:$AB61,Eksplikatsioon!$O62:$AG62),"")),"")</f>
        <v>0</v>
      </c>
      <c r="AK61" s="31">
        <f ca="1">IFERROR(IF($G61=Tabelid!$L$6,$E61*R61,IFERROR($E61*R61/SUM($J61:$AB61)*(Eksplikatsioon!W62)/SUMPRODUCT($J61:$AB61,Eksplikatsioon!$O62:$AG62),"")),"")</f>
        <v>0</v>
      </c>
      <c r="AL61" s="31">
        <f ca="1">IFERROR(IF($G61=Tabelid!$L$6,$E61*S61,IFERROR($E61*S61/SUM($J61:$AB61)*(Eksplikatsioon!X62)/SUMPRODUCT($J61:$AB61,Eksplikatsioon!$O62:$AG62),"")),"")</f>
        <v>0</v>
      </c>
      <c r="AM61" s="31">
        <f ca="1">IFERROR(IF($G61=Tabelid!$L$6,$E61*T61,IFERROR($E61*T61/SUM($J61:$AB61)*(Eksplikatsioon!Y62)/SUMPRODUCT($J61:$AB61,Eksplikatsioon!$O62:$AG62),"")),"")</f>
        <v>0</v>
      </c>
      <c r="AN61" s="31">
        <f ca="1">IFERROR(IF($G61=Tabelid!$L$6,$E61*U61,IFERROR($E61*U61/SUM($J61:$AB61)*(Eksplikatsioon!Z62)/SUMPRODUCT($J61:$AB61,Eksplikatsioon!$O62:$AG62),"")),"")</f>
        <v>0</v>
      </c>
      <c r="AO61" s="31">
        <f ca="1">IFERROR(IF($G61=Tabelid!$L$6,$E61*V61,IFERROR($E61*V61/SUM($J61:$AB61)*(Eksplikatsioon!AA62)/SUMPRODUCT($J61:$AB61,Eksplikatsioon!$O62:$AG62),"")),"")</f>
        <v>0</v>
      </c>
      <c r="AP61" s="31">
        <f ca="1">IFERROR(IF($G61=Tabelid!$L$6,$E61*W61,IFERROR($E61*W61/SUM($J61:$AB61)*(Eksplikatsioon!AB62)/SUMPRODUCT($J61:$AB61,Eksplikatsioon!$O62:$AG62),"")),"")</f>
        <v>0</v>
      </c>
      <c r="AQ61" s="31">
        <f ca="1">IFERROR(IF($G61=Tabelid!$L$6,$E61*X61,IFERROR($E61*X61/SUM($J61:$AB61)*(Eksplikatsioon!AC62)/SUMPRODUCT($J61:$AB61,Eksplikatsioon!$O62:$AG62),"")),"")</f>
        <v>0</v>
      </c>
      <c r="AR61" s="31">
        <f ca="1">IFERROR(IF($G61=Tabelid!$L$6,$E61*Y61,IFERROR($E61*Y61/SUM($J61:$AB61)*(Eksplikatsioon!AD62)/SUMPRODUCT($J61:$AB61,Eksplikatsioon!$O62:$AG62),"")),"")</f>
        <v>0</v>
      </c>
      <c r="AS61" s="31">
        <f ca="1">IFERROR(IF($G61=Tabelid!$L$6,$E61*Z61,IFERROR($E61*Z61/SUM($J61:$AB61)*(Eksplikatsioon!AE62)/SUMPRODUCT($J61:$AB61,Eksplikatsioon!$O62:$AG62),"")),"")</f>
        <v>0</v>
      </c>
      <c r="AT61" s="31">
        <f ca="1">IFERROR(IF($G61=Tabelid!$L$6,$E61*AA61,IFERROR($E61*AA61/SUM($J61:$AB61)*(Eksplikatsioon!AF62)/SUMPRODUCT($J61:$AB61,Eksplikatsioon!$O62:$AG62),"")),"")</f>
        <v>0</v>
      </c>
      <c r="AU61" s="31">
        <f ca="1">IFERROR(IF($G61=Tabelid!$L$6,$E61*AB61,IFERROR($E61*AB61/SUM($J61:$AB61)*(Eksplikatsioon!AG62)/SUMPRODUCT($J61:$AB61,Eksplikatsioon!$O62:$AG62),"")),"")</f>
        <v>0</v>
      </c>
    </row>
    <row r="62" spans="1:59" x14ac:dyDescent="0.35">
      <c r="A62" s="23" t="str">
        <f>IF(Eksplikatsioon!A63=0,"",Eksplikatsioon!A63)</f>
        <v>01</v>
      </c>
      <c r="B62" s="60">
        <f>IF(Eksplikatsioon!B63=0,"",Eksplikatsioon!B63)</f>
        <v>157</v>
      </c>
      <c r="C62" s="23" t="str">
        <f>IF(Eksplikatsioon!C63=0,"",Eksplikatsioon!C63)</f>
        <v>ÜÜRITAV PIND</v>
      </c>
      <c r="D62" s="23" t="str">
        <f>IF(Eksplikatsioon!D63=0,"",Eksplikatsioon!D63)</f>
        <v>WC</v>
      </c>
      <c r="E62" s="58">
        <f>IF(Eksplikatsioon!F63=0,"",Eksplikatsioon!F63)</f>
        <v>2.4</v>
      </c>
      <c r="F62" s="23" t="str">
        <f>IF(Eksplikatsioon!H63=0,"",Eksplikatsioon!H63)</f>
        <v/>
      </c>
      <c r="G62" s="23" t="str">
        <f>IF(Eksplikatsioon!J63=0,"",Eksplikatsioon!J63)</f>
        <v>Ühiskasutuses muu pind (hoone)</v>
      </c>
      <c r="H62" s="23" t="str">
        <f>IF(Eksplikatsioon!K63=0,"",Eksplikatsioon!K63)</f>
        <v/>
      </c>
      <c r="I62" s="23" t="str">
        <f>IF(Eksplikatsioon!L63=0,"",Eksplikatsioon!L63)</f>
        <v/>
      </c>
      <c r="J62" s="31">
        <f ca="1">IFERROR(IF($G62=Tabelid!$L$6,Eksplikatsioon!O63/SUM(Eksplikatsioon!$O63:'Eksplikatsioon'!$AG63),IF($G62=Tabelid!$L$4,IFERROR(SUMIFS($E:$E,$G:$G,Tabelid!$L$1,$C:$C,Tabelid!$J$4,$H:$H,J$2,$A:$A,$A62)/SUMIFS($E:$E,$G:$G,Tabelid!$L$1,$C:$C,Tabelid!$J$4,$A:$A,$A62),0),IF($G62=Tabelid!$L$5,IFERROR(SUMIFS($E:$E,$G:$G,Tabelid!$L$1,$C:$C,Tabelid!$J$4,$H:$H,J$2)/SUMIFS($E:$E,$G:$G,Tabelid!$L$1,$C:$C,Tabelid!$J$4),0),""))),"")</f>
        <v>5.4688634054289476E-2</v>
      </c>
      <c r="K62" s="31">
        <f ca="1">IFERROR(IF($G62=Tabelid!$L$6,Eksplikatsioon!P63/SUM(Eksplikatsioon!$O63:'Eksplikatsioon'!$AG63),IF($G62=Tabelid!$L$4,IFERROR(SUMIFS($E:$E,$G:$G,Tabelid!$L$1,$C:$C,Tabelid!$J$4,$H:$H,K$2,$A:$A,$A62)/SUMIFS($E:$E,$G:$G,Tabelid!$L$1,$C:$C,Tabelid!$J$4,$A:$A,$A62),0),IF($G62=Tabelid!$L$5,IFERROR(SUMIFS($E:$E,$G:$G,Tabelid!$L$1,$C:$C,Tabelid!$J$4,$H:$H,K$2)/SUMIFS($E:$E,$G:$G,Tabelid!$L$1,$C:$C,Tabelid!$J$4),0),""))),"")</f>
        <v>1.4951371752068522E-2</v>
      </c>
      <c r="L62" s="31">
        <f ca="1">IFERROR(IF($G62=Tabelid!$L$6,Eksplikatsioon!Q63/SUM(Eksplikatsioon!$O63:'Eksplikatsioon'!$AG63),IF($G62=Tabelid!$L$4,IFERROR(SUMIFS($E:$E,$G:$G,Tabelid!$L$1,$C:$C,Tabelid!$J$4,$H:$H,L$2,$A:$A,$A62)/SUMIFS($E:$E,$G:$G,Tabelid!$L$1,$C:$C,Tabelid!$J$4,$A:$A,$A62),0),IF($G62=Tabelid!$L$5,IFERROR(SUMIFS($E:$E,$G:$G,Tabelid!$L$1,$C:$C,Tabelid!$J$4,$H:$H,L$2)/SUMIFS($E:$E,$G:$G,Tabelid!$L$1,$C:$C,Tabelid!$J$4),0),""))),"")</f>
        <v>0.24520975468137618</v>
      </c>
      <c r="M62" s="31">
        <f ca="1">IFERROR(IF($G62=Tabelid!$L$6,Eksplikatsioon!R63/SUM(Eksplikatsioon!$O63:'Eksplikatsioon'!$AG63),IF($G62=Tabelid!$L$4,IFERROR(SUMIFS($E:$E,$G:$G,Tabelid!$L$1,$C:$C,Tabelid!$J$4,$H:$H,M$2,$A:$A,$A62)/SUMIFS($E:$E,$G:$G,Tabelid!$L$1,$C:$C,Tabelid!$J$4,$A:$A,$A62),0),IF($G62=Tabelid!$L$5,IFERROR(SUMIFS($E:$E,$G:$G,Tabelid!$L$1,$C:$C,Tabelid!$J$4,$H:$H,M$2)/SUMIFS($E:$E,$G:$G,Tabelid!$L$1,$C:$C,Tabelid!$J$4),0),""))),"")</f>
        <v>0.37788503411235314</v>
      </c>
      <c r="N62" s="31">
        <f ca="1">IFERROR(IF($G62=Tabelid!$L$6,Eksplikatsioon!S63/SUM(Eksplikatsioon!$O63:'Eksplikatsioon'!$AG63),IF($G62=Tabelid!$L$4,IFERROR(SUMIFS($E:$E,$G:$G,Tabelid!$L$1,$C:$C,Tabelid!$J$4,$H:$H,N$2,$A:$A,$A62)/SUMIFS($E:$E,$G:$G,Tabelid!$L$1,$C:$C,Tabelid!$J$4,$A:$A,$A62),0),IF($G62=Tabelid!$L$5,IFERROR(SUMIFS($E:$E,$G:$G,Tabelid!$L$1,$C:$C,Tabelid!$J$4,$H:$H,N$2)/SUMIFS($E:$E,$G:$G,Tabelid!$L$1,$C:$C,Tabelid!$J$4),0),""))),"")</f>
        <v>0</v>
      </c>
      <c r="O62" s="31">
        <f ca="1">IFERROR(IF($G62=Tabelid!$L$6,Eksplikatsioon!T63/SUM(Eksplikatsioon!$O63:'Eksplikatsioon'!$AG63),IF($G62=Tabelid!$L$4,IFERROR(SUMIFS($E:$E,$G:$G,Tabelid!$L$1,$C:$C,Tabelid!$J$4,$H:$H,O$2,$A:$A,$A62)/SUMIFS($E:$E,$G:$G,Tabelid!$L$1,$C:$C,Tabelid!$J$4,$A:$A,$A62),0),IF($G62=Tabelid!$L$5,IFERROR(SUMIFS($E:$E,$G:$G,Tabelid!$L$1,$C:$C,Tabelid!$J$4,$H:$H,O$2)/SUMIFS($E:$E,$G:$G,Tabelid!$L$1,$C:$C,Tabelid!$J$4),0),""))),"")</f>
        <v>0</v>
      </c>
      <c r="P62" s="31">
        <f ca="1">IFERROR(IF($G62=Tabelid!$L$6,Eksplikatsioon!U63/SUM(Eksplikatsioon!$O63:'Eksplikatsioon'!$AG63),IF($G62=Tabelid!$L$4,IFERROR(SUMIFS($E:$E,$G:$G,Tabelid!$L$1,$C:$C,Tabelid!$J$4,$H:$H,P$2,$A:$A,$A62)/SUMIFS($E:$E,$G:$G,Tabelid!$L$1,$C:$C,Tabelid!$J$4,$A:$A,$A62),0),IF($G62=Tabelid!$L$5,IFERROR(SUMIFS($E:$E,$G:$G,Tabelid!$L$1,$C:$C,Tabelid!$J$4,$H:$H,P$2)/SUMIFS($E:$E,$G:$G,Tabelid!$L$1,$C:$C,Tabelid!$J$4),0),""))),"")</f>
        <v>0</v>
      </c>
      <c r="Q62" s="31">
        <f ca="1">IFERROR(IF($G62=Tabelid!$L$6,Eksplikatsioon!V63/SUM(Eksplikatsioon!$O63:'Eksplikatsioon'!$AG63),IF($G62=Tabelid!$L$4,IFERROR(SUMIFS($E:$E,$G:$G,Tabelid!$L$1,$C:$C,Tabelid!$J$4,$H:$H,Q$2,$A:$A,$A62)/SUMIFS($E:$E,$G:$G,Tabelid!$L$1,$C:$C,Tabelid!$J$4,$A:$A,$A62),0),IF($G62=Tabelid!$L$5,IFERROR(SUMIFS($E:$E,$G:$G,Tabelid!$L$1,$C:$C,Tabelid!$J$4,$H:$H,Q$2)/SUMIFS($E:$E,$G:$G,Tabelid!$L$1,$C:$C,Tabelid!$J$4),0),""))),"")</f>
        <v>0</v>
      </c>
      <c r="R62" s="31">
        <f ca="1">IFERROR(IF($G62=Tabelid!$L$6,Eksplikatsioon!W63/SUM(Eksplikatsioon!$O63:'Eksplikatsioon'!$AG63),IF($G62=Tabelid!$L$4,IFERROR(SUMIFS($E:$E,$G:$G,Tabelid!$L$1,$C:$C,Tabelid!$J$4,$H:$H,R$2,$A:$A,$A62)/SUMIFS($E:$E,$G:$G,Tabelid!$L$1,$C:$C,Tabelid!$J$4,$A:$A,$A62),0),IF($G62=Tabelid!$L$5,IFERROR(SUMIFS($E:$E,$G:$G,Tabelid!$L$1,$C:$C,Tabelid!$J$4,$H:$H,R$2)/SUMIFS($E:$E,$G:$G,Tabelid!$L$1,$C:$C,Tabelid!$J$4),0),""))),"")</f>
        <v>0</v>
      </c>
      <c r="S62" s="31">
        <f ca="1">IFERROR(IF($G62=Tabelid!$L$6,Eksplikatsioon!X63/SUM(Eksplikatsioon!$O63:'Eksplikatsioon'!$AG63),IF($G62=Tabelid!$L$4,IFERROR(SUMIFS($E:$E,$G:$G,Tabelid!$L$1,$C:$C,Tabelid!$J$4,$H:$H,S$2,$A:$A,$A62)/SUMIFS($E:$E,$G:$G,Tabelid!$L$1,$C:$C,Tabelid!$J$4,$A:$A,$A62),0),IF($G62=Tabelid!$L$5,IFERROR(SUMIFS($E:$E,$G:$G,Tabelid!$L$1,$C:$C,Tabelid!$J$4,$H:$H,S$2)/SUMIFS($E:$E,$G:$G,Tabelid!$L$1,$C:$C,Tabelid!$J$4),0),""))),"")</f>
        <v>0</v>
      </c>
      <c r="T62" s="31">
        <f ca="1">IFERROR(IF($G62=Tabelid!$L$6,Eksplikatsioon!Y63/SUM(Eksplikatsioon!$O63:'Eksplikatsioon'!$AG63),IF($G62=Tabelid!$L$4,IFERROR(SUMIFS($E:$E,$G:$G,Tabelid!$L$1,$C:$C,Tabelid!$J$4,$H:$H,T$2,$A:$A,$A62)/SUMIFS($E:$E,$G:$G,Tabelid!$L$1,$C:$C,Tabelid!$J$4,$A:$A,$A62),0),IF($G62=Tabelid!$L$5,IFERROR(SUMIFS($E:$E,$G:$G,Tabelid!$L$1,$C:$C,Tabelid!$J$4,$H:$H,T$2)/SUMIFS($E:$E,$G:$G,Tabelid!$L$1,$C:$C,Tabelid!$J$4),0),""))),"")</f>
        <v>0.19865002177384242</v>
      </c>
      <c r="U62" s="31">
        <f ca="1">IFERROR(IF($G62=Tabelid!$L$6,Eksplikatsioon!Z63/SUM(Eksplikatsioon!$O63:'Eksplikatsioon'!$AG63),IF($G62=Tabelid!$L$4,IFERROR(SUMIFS($E:$E,$G:$G,Tabelid!$L$1,$C:$C,Tabelid!$J$4,$H:$H,U$2,$A:$A,$A62)/SUMIFS($E:$E,$G:$G,Tabelid!$L$1,$C:$C,Tabelid!$J$4,$A:$A,$A62),0),IF($G62=Tabelid!$L$5,IFERROR(SUMIFS($E:$E,$G:$G,Tabelid!$L$1,$C:$C,Tabelid!$J$4,$H:$H,U$2)/SUMIFS($E:$E,$G:$G,Tabelid!$L$1,$C:$C,Tabelid!$J$4),0),""))),"")</f>
        <v>0.10861518362607059</v>
      </c>
      <c r="V62" s="31">
        <f ca="1">IFERROR(IF($G62=Tabelid!$L$6,Eksplikatsioon!AA63/SUM(Eksplikatsioon!$O63:'Eksplikatsioon'!$AG63),IF($G62=Tabelid!$L$4,IFERROR(SUMIFS($E:$E,$G:$G,Tabelid!$L$1,$C:$C,Tabelid!$J$4,$H:$H,V$2,$A:$A,$A62)/SUMIFS($E:$E,$G:$G,Tabelid!$L$1,$C:$C,Tabelid!$J$4,$A:$A,$A62),0),IF($G62=Tabelid!$L$5,IFERROR(SUMIFS($E:$E,$G:$G,Tabelid!$L$1,$C:$C,Tabelid!$J$4,$H:$H,V$2)/SUMIFS($E:$E,$G:$G,Tabelid!$L$1,$C:$C,Tabelid!$J$4),0),""))),"")</f>
        <v>0</v>
      </c>
      <c r="W62" s="31">
        <f ca="1">IFERROR(IF($G62=Tabelid!$L$6,Eksplikatsioon!AB63/SUM(Eksplikatsioon!$O63:'Eksplikatsioon'!$AG63),IF($G62=Tabelid!$L$4,IFERROR(SUMIFS($E:$E,$G:$G,Tabelid!$L$1,$C:$C,Tabelid!$J$4,$H:$H,W$2,$A:$A,$A62)/SUMIFS($E:$E,$G:$G,Tabelid!$L$1,$C:$C,Tabelid!$J$4,$A:$A,$A62),0),IF($G62=Tabelid!$L$5,IFERROR(SUMIFS($E:$E,$G:$G,Tabelid!$L$1,$C:$C,Tabelid!$J$4,$H:$H,W$2)/SUMIFS($E:$E,$G:$G,Tabelid!$L$1,$C:$C,Tabelid!$J$4),0),""))),"")</f>
        <v>0</v>
      </c>
      <c r="X62" s="31">
        <f ca="1">IFERROR(IF($G62=Tabelid!$L$6,Eksplikatsioon!AC63/SUM(Eksplikatsioon!$O63:'Eksplikatsioon'!$AG63),IF($G62=Tabelid!$L$4,IFERROR(SUMIFS($E:$E,$G:$G,Tabelid!$L$1,$C:$C,Tabelid!$J$4,$H:$H,X$2,$A:$A,$A62)/SUMIFS($E:$E,$G:$G,Tabelid!$L$1,$C:$C,Tabelid!$J$4,$A:$A,$A62),0),IF($G62=Tabelid!$L$5,IFERROR(SUMIFS($E:$E,$G:$G,Tabelid!$L$1,$C:$C,Tabelid!$J$4,$H:$H,X$2)/SUMIFS($E:$E,$G:$G,Tabelid!$L$1,$C:$C,Tabelid!$J$4),0),""))),"")</f>
        <v>0</v>
      </c>
      <c r="Y62" s="31">
        <f ca="1">IFERROR(IF($G62=Tabelid!$L$6,Eksplikatsioon!AD63/SUM(Eksplikatsioon!$O63:'Eksplikatsioon'!$AG63),IF($G62=Tabelid!$L$4,IFERROR(SUMIFS($E:$E,$G:$G,Tabelid!$L$1,$C:$C,Tabelid!$J$4,$H:$H,Y$2,$A:$A,$A62)/SUMIFS($E:$E,$G:$G,Tabelid!$L$1,$C:$C,Tabelid!$J$4,$A:$A,$A62),0),IF($G62=Tabelid!$L$5,IFERROR(SUMIFS($E:$E,$G:$G,Tabelid!$L$1,$C:$C,Tabelid!$J$4,$H:$H,Y$2)/SUMIFS($E:$E,$G:$G,Tabelid!$L$1,$C:$C,Tabelid!$J$4),0),""))),"")</f>
        <v>0</v>
      </c>
      <c r="Z62" s="31">
        <f ca="1">IFERROR(IF($G62=Tabelid!$L$6,Eksplikatsioon!AE63/SUM(Eksplikatsioon!$O63:'Eksplikatsioon'!$AG63),IF($G62=Tabelid!$L$4,IFERROR(SUMIFS($E:$E,$G:$G,Tabelid!$L$1,$C:$C,Tabelid!$J$4,$H:$H,Z$2,$A:$A,$A62)/SUMIFS($E:$E,$G:$G,Tabelid!$L$1,$C:$C,Tabelid!$J$4,$A:$A,$A62),0),IF($G62=Tabelid!$L$5,IFERROR(SUMIFS($E:$E,$G:$G,Tabelid!$L$1,$C:$C,Tabelid!$J$4,$H:$H,Z$2)/SUMIFS($E:$E,$G:$G,Tabelid!$L$1,$C:$C,Tabelid!$J$4),0),""))),"")</f>
        <v>0</v>
      </c>
      <c r="AA62" s="31">
        <f ca="1">IFERROR(IF($G62=Tabelid!$L$6,Eksplikatsioon!AF63/SUM(Eksplikatsioon!$O63:'Eksplikatsioon'!$AG63),IF($G62=Tabelid!$L$4,IFERROR(SUMIFS($E:$E,$G:$G,Tabelid!$L$1,$C:$C,Tabelid!$J$4,$H:$H,AA$2,$A:$A,$A62)/SUMIFS($E:$E,$G:$G,Tabelid!$L$1,$C:$C,Tabelid!$J$4,$A:$A,$A62),0),IF($G62=Tabelid!$L$5,IFERROR(SUMIFS($E:$E,$G:$G,Tabelid!$L$1,$C:$C,Tabelid!$J$4,$H:$H,AA$2)/SUMIFS($E:$E,$G:$G,Tabelid!$L$1,$C:$C,Tabelid!$J$4),0),""))),"")</f>
        <v>0</v>
      </c>
      <c r="AB62" s="31">
        <f ca="1">IFERROR(IF($G62=Tabelid!$L$6,Eksplikatsioon!AG63/SUM(Eksplikatsioon!$O63:'Eksplikatsioon'!$AG63),IF($G62=Tabelid!$L$4,IFERROR(SUMIFS($E:$E,$G:$G,Tabelid!$L$1,$C:$C,Tabelid!$J$4,$H:$H,AB$2,$A:$A,$A62)/SUMIFS($E:$E,$G:$G,Tabelid!$L$1,$C:$C,Tabelid!$J$4,$A:$A,$A62),0),IF($G62=Tabelid!$L$5,IFERROR(SUMIFS($E:$E,$G:$G,Tabelid!$L$1,$C:$C,Tabelid!$J$4,$H:$H,AB$2)/SUMIFS($E:$E,$G:$G,Tabelid!$L$1,$C:$C,Tabelid!$J$4),0),""))),"")</f>
        <v>0</v>
      </c>
      <c r="AC62" s="31">
        <f ca="1">IFERROR(IF($G62=Tabelid!$L$6,$E62*J62,IFERROR($E62*J62/SUM($J62:$AB62)*(Eksplikatsioon!O63)/SUMPRODUCT($J62:$AB62,Eksplikatsioon!$O63:$AG63),"")),"")</f>
        <v>0.43765730880929327</v>
      </c>
      <c r="AD62" s="31">
        <f ca="1">IFERROR(IF($G62=Tabelid!$L$6,$E62*K62,IFERROR($E62*K62/SUM($J62:$AB62)*(Eksplikatsioon!P63)/SUMPRODUCT($J62:$AB62,Eksplikatsioon!$O63:$AG63),"")),"")</f>
        <v>0</v>
      </c>
      <c r="AE62" s="31">
        <f ca="1">IFERROR(IF($G62=Tabelid!$L$6,$E62*L62,IFERROR($E62*L62/SUM($J62:$AB62)*(Eksplikatsioon!Q63)/SUMPRODUCT($J62:$AB62,Eksplikatsioon!$O63:$AG63),"")),"")</f>
        <v>1.9623426911907063</v>
      </c>
      <c r="AF62" s="31">
        <f ca="1">IFERROR(IF($G62=Tabelid!$L$6,$E62*M62,IFERROR($E62*M62/SUM($J62:$AB62)*(Eksplikatsioon!R63)/SUMPRODUCT($J62:$AB62,Eksplikatsioon!$O63:$AG63),"")),"")</f>
        <v>0</v>
      </c>
      <c r="AG62" s="31">
        <f ca="1">IFERROR(IF($G62=Tabelid!$L$6,$E62*N62,IFERROR($E62*N62/SUM($J62:$AB62)*(Eksplikatsioon!S63)/SUMPRODUCT($J62:$AB62,Eksplikatsioon!$O63:$AG63),"")),"")</f>
        <v>0</v>
      </c>
      <c r="AH62" s="31">
        <f ca="1">IFERROR(IF($G62=Tabelid!$L$6,$E62*O62,IFERROR($E62*O62/SUM($J62:$AB62)*(Eksplikatsioon!T63)/SUMPRODUCT($J62:$AB62,Eksplikatsioon!$O63:$AG63),"")),"")</f>
        <v>0</v>
      </c>
      <c r="AI62" s="31">
        <f ca="1">IFERROR(IF($G62=Tabelid!$L$6,$E62*P62,IFERROR($E62*P62/SUM($J62:$AB62)*(Eksplikatsioon!U63)/SUMPRODUCT($J62:$AB62,Eksplikatsioon!$O63:$AG63),"")),"")</f>
        <v>0</v>
      </c>
      <c r="AJ62" s="31">
        <f ca="1">IFERROR(IF($G62=Tabelid!$L$6,$E62*Q62,IFERROR($E62*Q62/SUM($J62:$AB62)*(Eksplikatsioon!V63)/SUMPRODUCT($J62:$AB62,Eksplikatsioon!$O63:$AG63),"")),"")</f>
        <v>0</v>
      </c>
      <c r="AK62" s="31">
        <f ca="1">IFERROR(IF($G62=Tabelid!$L$6,$E62*R62,IFERROR($E62*R62/SUM($J62:$AB62)*(Eksplikatsioon!W63)/SUMPRODUCT($J62:$AB62,Eksplikatsioon!$O63:$AG63),"")),"")</f>
        <v>0</v>
      </c>
      <c r="AL62" s="31">
        <f ca="1">IFERROR(IF($G62=Tabelid!$L$6,$E62*S62,IFERROR($E62*S62/SUM($J62:$AB62)*(Eksplikatsioon!X63)/SUMPRODUCT($J62:$AB62,Eksplikatsioon!$O63:$AG63),"")),"")</f>
        <v>0</v>
      </c>
      <c r="AM62" s="31">
        <f ca="1">IFERROR(IF($G62=Tabelid!$L$6,$E62*T62,IFERROR($E62*T62/SUM($J62:$AB62)*(Eksplikatsioon!Y63)/SUMPRODUCT($J62:$AB62,Eksplikatsioon!$O63:$AG63),"")),"")</f>
        <v>0</v>
      </c>
      <c r="AN62" s="31">
        <f ca="1">IFERROR(IF($G62=Tabelid!$L$6,$E62*U62,IFERROR($E62*U62/SUM($J62:$AB62)*(Eksplikatsioon!Z63)/SUMPRODUCT($J62:$AB62,Eksplikatsioon!$O63:$AG63),"")),"")</f>
        <v>0</v>
      </c>
      <c r="AO62" s="31">
        <f ca="1">IFERROR(IF($G62=Tabelid!$L$6,$E62*V62,IFERROR($E62*V62/SUM($J62:$AB62)*(Eksplikatsioon!AA63)/SUMPRODUCT($J62:$AB62,Eksplikatsioon!$O63:$AG63),"")),"")</f>
        <v>0</v>
      </c>
      <c r="AP62" s="31">
        <f ca="1">IFERROR(IF($G62=Tabelid!$L$6,$E62*W62,IFERROR($E62*W62/SUM($J62:$AB62)*(Eksplikatsioon!AB63)/SUMPRODUCT($J62:$AB62,Eksplikatsioon!$O63:$AG63),"")),"")</f>
        <v>0</v>
      </c>
      <c r="AQ62" s="31">
        <f ca="1">IFERROR(IF($G62=Tabelid!$L$6,$E62*X62,IFERROR($E62*X62/SUM($J62:$AB62)*(Eksplikatsioon!AC63)/SUMPRODUCT($J62:$AB62,Eksplikatsioon!$O63:$AG63),"")),"")</f>
        <v>0</v>
      </c>
      <c r="AR62" s="31">
        <f ca="1">IFERROR(IF($G62=Tabelid!$L$6,$E62*Y62,IFERROR($E62*Y62/SUM($J62:$AB62)*(Eksplikatsioon!AD63)/SUMPRODUCT($J62:$AB62,Eksplikatsioon!$O63:$AG63),"")),"")</f>
        <v>0</v>
      </c>
      <c r="AS62" s="31">
        <f ca="1">IFERROR(IF($G62=Tabelid!$L$6,$E62*Z62,IFERROR($E62*Z62/SUM($J62:$AB62)*(Eksplikatsioon!AE63)/SUMPRODUCT($J62:$AB62,Eksplikatsioon!$O63:$AG63),"")),"")</f>
        <v>0</v>
      </c>
      <c r="AT62" s="31">
        <f ca="1">IFERROR(IF($G62=Tabelid!$L$6,$E62*AA62,IFERROR($E62*AA62/SUM($J62:$AB62)*(Eksplikatsioon!AF63)/SUMPRODUCT($J62:$AB62,Eksplikatsioon!$O63:$AG63),"")),"")</f>
        <v>0</v>
      </c>
      <c r="AU62" s="31">
        <f ca="1">IFERROR(IF($G62=Tabelid!$L$6,$E62*AB62,IFERROR($E62*AB62/SUM($J62:$AB62)*(Eksplikatsioon!AG63)/SUMPRODUCT($J62:$AB62,Eksplikatsioon!$O63:$AG63),"")),"")</f>
        <v>0</v>
      </c>
    </row>
    <row r="63" spans="1:59" x14ac:dyDescent="0.35">
      <c r="A63" s="23" t="str">
        <f>IF(Eksplikatsioon!A64=0,"",Eksplikatsioon!A64)</f>
        <v>01</v>
      </c>
      <c r="B63" s="60">
        <f>IF(Eksplikatsioon!B64=0,"",Eksplikatsioon!B64)</f>
        <v>158</v>
      </c>
      <c r="C63" s="23" t="str">
        <f>IF(Eksplikatsioon!C64=0,"",Eksplikatsioon!C64)</f>
        <v>ÜÜRITAV PIND</v>
      </c>
      <c r="D63" s="23" t="str">
        <f>IF(Eksplikatsioon!D64=0,"",Eksplikatsioon!D64)</f>
        <v>WC</v>
      </c>
      <c r="E63" s="58">
        <f>IF(Eksplikatsioon!F64=0,"",Eksplikatsioon!F64)</f>
        <v>2.5</v>
      </c>
      <c r="F63" s="23" t="str">
        <f>IF(Eksplikatsioon!H64=0,"",Eksplikatsioon!H64)</f>
        <v/>
      </c>
      <c r="G63" s="23" t="str">
        <f>IF(Eksplikatsioon!J64=0,"",Eksplikatsioon!J64)</f>
        <v>Ühiskasutuses muu pind (hoone)</v>
      </c>
      <c r="H63" s="23" t="str">
        <f>IF(Eksplikatsioon!K64=0,"",Eksplikatsioon!K64)</f>
        <v/>
      </c>
      <c r="I63" s="23" t="str">
        <f>IF(Eksplikatsioon!L64=0,"",Eksplikatsioon!L64)</f>
        <v/>
      </c>
      <c r="J63" s="31">
        <f ca="1">IFERROR(IF($G63=Tabelid!$L$6,Eksplikatsioon!O64/SUM(Eksplikatsioon!$O64:'Eksplikatsioon'!$AG64),IF($G63=Tabelid!$L$4,IFERROR(SUMIFS($E:$E,$G:$G,Tabelid!$L$1,$C:$C,Tabelid!$J$4,$H:$H,J$2,$A:$A,$A63)/SUMIFS($E:$E,$G:$G,Tabelid!$L$1,$C:$C,Tabelid!$J$4,$A:$A,$A63),0),IF($G63=Tabelid!$L$5,IFERROR(SUMIFS($E:$E,$G:$G,Tabelid!$L$1,$C:$C,Tabelid!$J$4,$H:$H,J$2)/SUMIFS($E:$E,$G:$G,Tabelid!$L$1,$C:$C,Tabelid!$J$4),0),""))),"")</f>
        <v>5.4688634054289476E-2</v>
      </c>
      <c r="K63" s="31">
        <f ca="1">IFERROR(IF($G63=Tabelid!$L$6,Eksplikatsioon!P64/SUM(Eksplikatsioon!$O64:'Eksplikatsioon'!$AG64),IF($G63=Tabelid!$L$4,IFERROR(SUMIFS($E:$E,$G:$G,Tabelid!$L$1,$C:$C,Tabelid!$J$4,$H:$H,K$2,$A:$A,$A63)/SUMIFS($E:$E,$G:$G,Tabelid!$L$1,$C:$C,Tabelid!$J$4,$A:$A,$A63),0),IF($G63=Tabelid!$L$5,IFERROR(SUMIFS($E:$E,$G:$G,Tabelid!$L$1,$C:$C,Tabelid!$J$4,$H:$H,K$2)/SUMIFS($E:$E,$G:$G,Tabelid!$L$1,$C:$C,Tabelid!$J$4),0),""))),"")</f>
        <v>1.4951371752068522E-2</v>
      </c>
      <c r="L63" s="31">
        <f ca="1">IFERROR(IF($G63=Tabelid!$L$6,Eksplikatsioon!Q64/SUM(Eksplikatsioon!$O64:'Eksplikatsioon'!$AG64),IF($G63=Tabelid!$L$4,IFERROR(SUMIFS($E:$E,$G:$G,Tabelid!$L$1,$C:$C,Tabelid!$J$4,$H:$H,L$2,$A:$A,$A63)/SUMIFS($E:$E,$G:$G,Tabelid!$L$1,$C:$C,Tabelid!$J$4,$A:$A,$A63),0),IF($G63=Tabelid!$L$5,IFERROR(SUMIFS($E:$E,$G:$G,Tabelid!$L$1,$C:$C,Tabelid!$J$4,$H:$H,L$2)/SUMIFS($E:$E,$G:$G,Tabelid!$L$1,$C:$C,Tabelid!$J$4),0),""))),"")</f>
        <v>0.24520975468137618</v>
      </c>
      <c r="M63" s="31">
        <f ca="1">IFERROR(IF($G63=Tabelid!$L$6,Eksplikatsioon!R64/SUM(Eksplikatsioon!$O64:'Eksplikatsioon'!$AG64),IF($G63=Tabelid!$L$4,IFERROR(SUMIFS($E:$E,$G:$G,Tabelid!$L$1,$C:$C,Tabelid!$J$4,$H:$H,M$2,$A:$A,$A63)/SUMIFS($E:$E,$G:$G,Tabelid!$L$1,$C:$C,Tabelid!$J$4,$A:$A,$A63),0),IF($G63=Tabelid!$L$5,IFERROR(SUMIFS($E:$E,$G:$G,Tabelid!$L$1,$C:$C,Tabelid!$J$4,$H:$H,M$2)/SUMIFS($E:$E,$G:$G,Tabelid!$L$1,$C:$C,Tabelid!$J$4),0),""))),"")</f>
        <v>0.37788503411235314</v>
      </c>
      <c r="N63" s="31">
        <f ca="1">IFERROR(IF($G63=Tabelid!$L$6,Eksplikatsioon!S64/SUM(Eksplikatsioon!$O64:'Eksplikatsioon'!$AG64),IF($G63=Tabelid!$L$4,IFERROR(SUMIFS($E:$E,$G:$G,Tabelid!$L$1,$C:$C,Tabelid!$J$4,$H:$H,N$2,$A:$A,$A63)/SUMIFS($E:$E,$G:$G,Tabelid!$L$1,$C:$C,Tabelid!$J$4,$A:$A,$A63),0),IF($G63=Tabelid!$L$5,IFERROR(SUMIFS($E:$E,$G:$G,Tabelid!$L$1,$C:$C,Tabelid!$J$4,$H:$H,N$2)/SUMIFS($E:$E,$G:$G,Tabelid!$L$1,$C:$C,Tabelid!$J$4),0),""))),"")</f>
        <v>0</v>
      </c>
      <c r="O63" s="31">
        <f ca="1">IFERROR(IF($G63=Tabelid!$L$6,Eksplikatsioon!T64/SUM(Eksplikatsioon!$O64:'Eksplikatsioon'!$AG64),IF($G63=Tabelid!$L$4,IFERROR(SUMIFS($E:$E,$G:$G,Tabelid!$L$1,$C:$C,Tabelid!$J$4,$H:$H,O$2,$A:$A,$A63)/SUMIFS($E:$E,$G:$G,Tabelid!$L$1,$C:$C,Tabelid!$J$4,$A:$A,$A63),0),IF($G63=Tabelid!$L$5,IFERROR(SUMIFS($E:$E,$G:$G,Tabelid!$L$1,$C:$C,Tabelid!$J$4,$H:$H,O$2)/SUMIFS($E:$E,$G:$G,Tabelid!$L$1,$C:$C,Tabelid!$J$4),0),""))),"")</f>
        <v>0</v>
      </c>
      <c r="P63" s="31">
        <f ca="1">IFERROR(IF($G63=Tabelid!$L$6,Eksplikatsioon!U64/SUM(Eksplikatsioon!$O64:'Eksplikatsioon'!$AG64),IF($G63=Tabelid!$L$4,IFERROR(SUMIFS($E:$E,$G:$G,Tabelid!$L$1,$C:$C,Tabelid!$J$4,$H:$H,P$2,$A:$A,$A63)/SUMIFS($E:$E,$G:$G,Tabelid!$L$1,$C:$C,Tabelid!$J$4,$A:$A,$A63),0),IF($G63=Tabelid!$L$5,IFERROR(SUMIFS($E:$E,$G:$G,Tabelid!$L$1,$C:$C,Tabelid!$J$4,$H:$H,P$2)/SUMIFS($E:$E,$G:$G,Tabelid!$L$1,$C:$C,Tabelid!$J$4),0),""))),"")</f>
        <v>0</v>
      </c>
      <c r="Q63" s="31">
        <f ca="1">IFERROR(IF($G63=Tabelid!$L$6,Eksplikatsioon!V64/SUM(Eksplikatsioon!$O64:'Eksplikatsioon'!$AG64),IF($G63=Tabelid!$L$4,IFERROR(SUMIFS($E:$E,$G:$G,Tabelid!$L$1,$C:$C,Tabelid!$J$4,$H:$H,Q$2,$A:$A,$A63)/SUMIFS($E:$E,$G:$G,Tabelid!$L$1,$C:$C,Tabelid!$J$4,$A:$A,$A63),0),IF($G63=Tabelid!$L$5,IFERROR(SUMIFS($E:$E,$G:$G,Tabelid!$L$1,$C:$C,Tabelid!$J$4,$H:$H,Q$2)/SUMIFS($E:$E,$G:$G,Tabelid!$L$1,$C:$C,Tabelid!$J$4),0),""))),"")</f>
        <v>0</v>
      </c>
      <c r="R63" s="31">
        <f ca="1">IFERROR(IF($G63=Tabelid!$L$6,Eksplikatsioon!W64/SUM(Eksplikatsioon!$O64:'Eksplikatsioon'!$AG64),IF($G63=Tabelid!$L$4,IFERROR(SUMIFS($E:$E,$G:$G,Tabelid!$L$1,$C:$C,Tabelid!$J$4,$H:$H,R$2,$A:$A,$A63)/SUMIFS($E:$E,$G:$G,Tabelid!$L$1,$C:$C,Tabelid!$J$4,$A:$A,$A63),0),IF($G63=Tabelid!$L$5,IFERROR(SUMIFS($E:$E,$G:$G,Tabelid!$L$1,$C:$C,Tabelid!$J$4,$H:$H,R$2)/SUMIFS($E:$E,$G:$G,Tabelid!$L$1,$C:$C,Tabelid!$J$4),0),""))),"")</f>
        <v>0</v>
      </c>
      <c r="S63" s="31">
        <f ca="1">IFERROR(IF($G63=Tabelid!$L$6,Eksplikatsioon!X64/SUM(Eksplikatsioon!$O64:'Eksplikatsioon'!$AG64),IF($G63=Tabelid!$L$4,IFERROR(SUMIFS($E:$E,$G:$G,Tabelid!$L$1,$C:$C,Tabelid!$J$4,$H:$H,S$2,$A:$A,$A63)/SUMIFS($E:$E,$G:$G,Tabelid!$L$1,$C:$C,Tabelid!$J$4,$A:$A,$A63),0),IF($G63=Tabelid!$L$5,IFERROR(SUMIFS($E:$E,$G:$G,Tabelid!$L$1,$C:$C,Tabelid!$J$4,$H:$H,S$2)/SUMIFS($E:$E,$G:$G,Tabelid!$L$1,$C:$C,Tabelid!$J$4),0),""))),"")</f>
        <v>0</v>
      </c>
      <c r="T63" s="31">
        <f ca="1">IFERROR(IF($G63=Tabelid!$L$6,Eksplikatsioon!Y64/SUM(Eksplikatsioon!$O64:'Eksplikatsioon'!$AG64),IF($G63=Tabelid!$L$4,IFERROR(SUMIFS($E:$E,$G:$G,Tabelid!$L$1,$C:$C,Tabelid!$J$4,$H:$H,T$2,$A:$A,$A63)/SUMIFS($E:$E,$G:$G,Tabelid!$L$1,$C:$C,Tabelid!$J$4,$A:$A,$A63),0),IF($G63=Tabelid!$L$5,IFERROR(SUMIFS($E:$E,$G:$G,Tabelid!$L$1,$C:$C,Tabelid!$J$4,$H:$H,T$2)/SUMIFS($E:$E,$G:$G,Tabelid!$L$1,$C:$C,Tabelid!$J$4),0),""))),"")</f>
        <v>0.19865002177384242</v>
      </c>
      <c r="U63" s="31">
        <f ca="1">IFERROR(IF($G63=Tabelid!$L$6,Eksplikatsioon!Z64/SUM(Eksplikatsioon!$O64:'Eksplikatsioon'!$AG64),IF($G63=Tabelid!$L$4,IFERROR(SUMIFS($E:$E,$G:$G,Tabelid!$L$1,$C:$C,Tabelid!$J$4,$H:$H,U$2,$A:$A,$A63)/SUMIFS($E:$E,$G:$G,Tabelid!$L$1,$C:$C,Tabelid!$J$4,$A:$A,$A63),0),IF($G63=Tabelid!$L$5,IFERROR(SUMIFS($E:$E,$G:$G,Tabelid!$L$1,$C:$C,Tabelid!$J$4,$H:$H,U$2)/SUMIFS($E:$E,$G:$G,Tabelid!$L$1,$C:$C,Tabelid!$J$4),0),""))),"")</f>
        <v>0.10861518362607059</v>
      </c>
      <c r="V63" s="31">
        <f ca="1">IFERROR(IF($G63=Tabelid!$L$6,Eksplikatsioon!AA64/SUM(Eksplikatsioon!$O64:'Eksplikatsioon'!$AG64),IF($G63=Tabelid!$L$4,IFERROR(SUMIFS($E:$E,$G:$G,Tabelid!$L$1,$C:$C,Tabelid!$J$4,$H:$H,V$2,$A:$A,$A63)/SUMIFS($E:$E,$G:$G,Tabelid!$L$1,$C:$C,Tabelid!$J$4,$A:$A,$A63),0),IF($G63=Tabelid!$L$5,IFERROR(SUMIFS($E:$E,$G:$G,Tabelid!$L$1,$C:$C,Tabelid!$J$4,$H:$H,V$2)/SUMIFS($E:$E,$G:$G,Tabelid!$L$1,$C:$C,Tabelid!$J$4),0),""))),"")</f>
        <v>0</v>
      </c>
      <c r="W63" s="31">
        <f ca="1">IFERROR(IF($G63=Tabelid!$L$6,Eksplikatsioon!AB64/SUM(Eksplikatsioon!$O64:'Eksplikatsioon'!$AG64),IF($G63=Tabelid!$L$4,IFERROR(SUMIFS($E:$E,$G:$G,Tabelid!$L$1,$C:$C,Tabelid!$J$4,$H:$H,W$2,$A:$A,$A63)/SUMIFS($E:$E,$G:$G,Tabelid!$L$1,$C:$C,Tabelid!$J$4,$A:$A,$A63),0),IF($G63=Tabelid!$L$5,IFERROR(SUMIFS($E:$E,$G:$G,Tabelid!$L$1,$C:$C,Tabelid!$J$4,$H:$H,W$2)/SUMIFS($E:$E,$G:$G,Tabelid!$L$1,$C:$C,Tabelid!$J$4),0),""))),"")</f>
        <v>0</v>
      </c>
      <c r="X63" s="31">
        <f ca="1">IFERROR(IF($G63=Tabelid!$L$6,Eksplikatsioon!AC64/SUM(Eksplikatsioon!$O64:'Eksplikatsioon'!$AG64),IF($G63=Tabelid!$L$4,IFERROR(SUMIFS($E:$E,$G:$G,Tabelid!$L$1,$C:$C,Tabelid!$J$4,$H:$H,X$2,$A:$A,$A63)/SUMIFS($E:$E,$G:$G,Tabelid!$L$1,$C:$C,Tabelid!$J$4,$A:$A,$A63),0),IF($G63=Tabelid!$L$5,IFERROR(SUMIFS($E:$E,$G:$G,Tabelid!$L$1,$C:$C,Tabelid!$J$4,$H:$H,X$2)/SUMIFS($E:$E,$G:$G,Tabelid!$L$1,$C:$C,Tabelid!$J$4),0),""))),"")</f>
        <v>0</v>
      </c>
      <c r="Y63" s="31">
        <f ca="1">IFERROR(IF($G63=Tabelid!$L$6,Eksplikatsioon!AD64/SUM(Eksplikatsioon!$O64:'Eksplikatsioon'!$AG64),IF($G63=Tabelid!$L$4,IFERROR(SUMIFS($E:$E,$G:$G,Tabelid!$L$1,$C:$C,Tabelid!$J$4,$H:$H,Y$2,$A:$A,$A63)/SUMIFS($E:$E,$G:$G,Tabelid!$L$1,$C:$C,Tabelid!$J$4,$A:$A,$A63),0),IF($G63=Tabelid!$L$5,IFERROR(SUMIFS($E:$E,$G:$G,Tabelid!$L$1,$C:$C,Tabelid!$J$4,$H:$H,Y$2)/SUMIFS($E:$E,$G:$G,Tabelid!$L$1,$C:$C,Tabelid!$J$4),0),""))),"")</f>
        <v>0</v>
      </c>
      <c r="Z63" s="31">
        <f ca="1">IFERROR(IF($G63=Tabelid!$L$6,Eksplikatsioon!AE64/SUM(Eksplikatsioon!$O64:'Eksplikatsioon'!$AG64),IF($G63=Tabelid!$L$4,IFERROR(SUMIFS($E:$E,$G:$G,Tabelid!$L$1,$C:$C,Tabelid!$J$4,$H:$H,Z$2,$A:$A,$A63)/SUMIFS($E:$E,$G:$G,Tabelid!$L$1,$C:$C,Tabelid!$J$4,$A:$A,$A63),0),IF($G63=Tabelid!$L$5,IFERROR(SUMIFS($E:$E,$G:$G,Tabelid!$L$1,$C:$C,Tabelid!$J$4,$H:$H,Z$2)/SUMIFS($E:$E,$G:$G,Tabelid!$L$1,$C:$C,Tabelid!$J$4),0),""))),"")</f>
        <v>0</v>
      </c>
      <c r="AA63" s="31">
        <f ca="1">IFERROR(IF($G63=Tabelid!$L$6,Eksplikatsioon!AF64/SUM(Eksplikatsioon!$O64:'Eksplikatsioon'!$AG64),IF($G63=Tabelid!$L$4,IFERROR(SUMIFS($E:$E,$G:$G,Tabelid!$L$1,$C:$C,Tabelid!$J$4,$H:$H,AA$2,$A:$A,$A63)/SUMIFS($E:$E,$G:$G,Tabelid!$L$1,$C:$C,Tabelid!$J$4,$A:$A,$A63),0),IF($G63=Tabelid!$L$5,IFERROR(SUMIFS($E:$E,$G:$G,Tabelid!$L$1,$C:$C,Tabelid!$J$4,$H:$H,AA$2)/SUMIFS($E:$E,$G:$G,Tabelid!$L$1,$C:$C,Tabelid!$J$4),0),""))),"")</f>
        <v>0</v>
      </c>
      <c r="AB63" s="31">
        <f ca="1">IFERROR(IF($G63=Tabelid!$L$6,Eksplikatsioon!AG64/SUM(Eksplikatsioon!$O64:'Eksplikatsioon'!$AG64),IF($G63=Tabelid!$L$4,IFERROR(SUMIFS($E:$E,$G:$G,Tabelid!$L$1,$C:$C,Tabelid!$J$4,$H:$H,AB$2,$A:$A,$A63)/SUMIFS($E:$E,$G:$G,Tabelid!$L$1,$C:$C,Tabelid!$J$4,$A:$A,$A63),0),IF($G63=Tabelid!$L$5,IFERROR(SUMIFS($E:$E,$G:$G,Tabelid!$L$1,$C:$C,Tabelid!$J$4,$H:$H,AB$2)/SUMIFS($E:$E,$G:$G,Tabelid!$L$1,$C:$C,Tabelid!$J$4),0),""))),"")</f>
        <v>0</v>
      </c>
      <c r="AC63" s="31">
        <f ca="1">IFERROR(IF($G63=Tabelid!$L$6,$E63*J63,IFERROR($E63*J63/SUM($J63:$AB63)*(Eksplikatsioon!O64)/SUMPRODUCT($J63:$AB63,Eksplikatsioon!$O64:$AG64),"")),"")</f>
        <v>0.45589303000968051</v>
      </c>
      <c r="AD63" s="31">
        <f ca="1">IFERROR(IF($G63=Tabelid!$L$6,$E63*K63,IFERROR($E63*K63/SUM($J63:$AB63)*(Eksplikatsioon!P64)/SUMPRODUCT($J63:$AB63,Eksplikatsioon!$O64:$AG64),"")),"")</f>
        <v>0</v>
      </c>
      <c r="AE63" s="31">
        <f ca="1">IFERROR(IF($G63=Tabelid!$L$6,$E63*L63,IFERROR($E63*L63/SUM($J63:$AB63)*(Eksplikatsioon!Q64)/SUMPRODUCT($J63:$AB63,Eksplikatsioon!$O64:$AG64),"")),"")</f>
        <v>2.0441069699903189</v>
      </c>
      <c r="AF63" s="31">
        <f ca="1">IFERROR(IF($G63=Tabelid!$L$6,$E63*M63,IFERROR($E63*M63/SUM($J63:$AB63)*(Eksplikatsioon!R64)/SUMPRODUCT($J63:$AB63,Eksplikatsioon!$O64:$AG64),"")),"")</f>
        <v>0</v>
      </c>
      <c r="AG63" s="31">
        <f ca="1">IFERROR(IF($G63=Tabelid!$L$6,$E63*N63,IFERROR($E63*N63/SUM($J63:$AB63)*(Eksplikatsioon!S64)/SUMPRODUCT($J63:$AB63,Eksplikatsioon!$O64:$AG64),"")),"")</f>
        <v>0</v>
      </c>
      <c r="AH63" s="31">
        <f ca="1">IFERROR(IF($G63=Tabelid!$L$6,$E63*O63,IFERROR($E63*O63/SUM($J63:$AB63)*(Eksplikatsioon!T64)/SUMPRODUCT($J63:$AB63,Eksplikatsioon!$O64:$AG64),"")),"")</f>
        <v>0</v>
      </c>
      <c r="AI63" s="31">
        <f ca="1">IFERROR(IF($G63=Tabelid!$L$6,$E63*P63,IFERROR($E63*P63/SUM($J63:$AB63)*(Eksplikatsioon!U64)/SUMPRODUCT($J63:$AB63,Eksplikatsioon!$O64:$AG64),"")),"")</f>
        <v>0</v>
      </c>
      <c r="AJ63" s="31">
        <f ca="1">IFERROR(IF($G63=Tabelid!$L$6,$E63*Q63,IFERROR($E63*Q63/SUM($J63:$AB63)*(Eksplikatsioon!V64)/SUMPRODUCT($J63:$AB63,Eksplikatsioon!$O64:$AG64),"")),"")</f>
        <v>0</v>
      </c>
      <c r="AK63" s="31">
        <f ca="1">IFERROR(IF($G63=Tabelid!$L$6,$E63*R63,IFERROR($E63*R63/SUM($J63:$AB63)*(Eksplikatsioon!W64)/SUMPRODUCT($J63:$AB63,Eksplikatsioon!$O64:$AG64),"")),"")</f>
        <v>0</v>
      </c>
      <c r="AL63" s="31">
        <f ca="1">IFERROR(IF($G63=Tabelid!$L$6,$E63*S63,IFERROR($E63*S63/SUM($J63:$AB63)*(Eksplikatsioon!X64)/SUMPRODUCT($J63:$AB63,Eksplikatsioon!$O64:$AG64),"")),"")</f>
        <v>0</v>
      </c>
      <c r="AM63" s="31">
        <f ca="1">IFERROR(IF($G63=Tabelid!$L$6,$E63*T63,IFERROR($E63*T63/SUM($J63:$AB63)*(Eksplikatsioon!Y64)/SUMPRODUCT($J63:$AB63,Eksplikatsioon!$O64:$AG64),"")),"")</f>
        <v>0</v>
      </c>
      <c r="AN63" s="31">
        <f ca="1">IFERROR(IF($G63=Tabelid!$L$6,$E63*U63,IFERROR($E63*U63/SUM($J63:$AB63)*(Eksplikatsioon!Z64)/SUMPRODUCT($J63:$AB63,Eksplikatsioon!$O64:$AG64),"")),"")</f>
        <v>0</v>
      </c>
      <c r="AO63" s="31">
        <f ca="1">IFERROR(IF($G63=Tabelid!$L$6,$E63*V63,IFERROR($E63*V63/SUM($J63:$AB63)*(Eksplikatsioon!AA64)/SUMPRODUCT($J63:$AB63,Eksplikatsioon!$O64:$AG64),"")),"")</f>
        <v>0</v>
      </c>
      <c r="AP63" s="31">
        <f ca="1">IFERROR(IF($G63=Tabelid!$L$6,$E63*W63,IFERROR($E63*W63/SUM($J63:$AB63)*(Eksplikatsioon!AB64)/SUMPRODUCT($J63:$AB63,Eksplikatsioon!$O64:$AG64),"")),"")</f>
        <v>0</v>
      </c>
      <c r="AQ63" s="31">
        <f ca="1">IFERROR(IF($G63=Tabelid!$L$6,$E63*X63,IFERROR($E63*X63/SUM($J63:$AB63)*(Eksplikatsioon!AC64)/SUMPRODUCT($J63:$AB63,Eksplikatsioon!$O64:$AG64),"")),"")</f>
        <v>0</v>
      </c>
      <c r="AR63" s="31">
        <f ca="1">IFERROR(IF($G63=Tabelid!$L$6,$E63*Y63,IFERROR($E63*Y63/SUM($J63:$AB63)*(Eksplikatsioon!AD64)/SUMPRODUCT($J63:$AB63,Eksplikatsioon!$O64:$AG64),"")),"")</f>
        <v>0</v>
      </c>
      <c r="AS63" s="31">
        <f ca="1">IFERROR(IF($G63=Tabelid!$L$6,$E63*Z63,IFERROR($E63*Z63/SUM($J63:$AB63)*(Eksplikatsioon!AE64)/SUMPRODUCT($J63:$AB63,Eksplikatsioon!$O64:$AG64),"")),"")</f>
        <v>0</v>
      </c>
      <c r="AT63" s="31">
        <f ca="1">IFERROR(IF($G63=Tabelid!$L$6,$E63*AA63,IFERROR($E63*AA63/SUM($J63:$AB63)*(Eksplikatsioon!AF64)/SUMPRODUCT($J63:$AB63,Eksplikatsioon!$O64:$AG64),"")),"")</f>
        <v>0</v>
      </c>
      <c r="AU63" s="31">
        <f ca="1">IFERROR(IF($G63=Tabelid!$L$6,$E63*AB63,IFERROR($E63*AB63/SUM($J63:$AB63)*(Eksplikatsioon!AG64)/SUMPRODUCT($J63:$AB63,Eksplikatsioon!$O64:$AG64),"")),"")</f>
        <v>0</v>
      </c>
    </row>
    <row r="64" spans="1:59" x14ac:dyDescent="0.35">
      <c r="A64" s="23" t="str">
        <f>IF(Eksplikatsioon!A65=0,"",Eksplikatsioon!A65)</f>
        <v>01</v>
      </c>
      <c r="B64" s="60">
        <f>IF(Eksplikatsioon!B65=0,"",Eksplikatsioon!B65)</f>
        <v>159</v>
      </c>
      <c r="C64" s="23" t="str">
        <f>IF(Eksplikatsioon!C65=0,"",Eksplikatsioon!C65)</f>
        <v>ÜÜRITAV PIND</v>
      </c>
      <c r="D64" s="23" t="str">
        <f>IF(Eksplikatsioon!D65=0,"",Eksplikatsioon!D65)</f>
        <v>Eriotstarbeline ruum</v>
      </c>
      <c r="E64" s="58">
        <f>IF(Eksplikatsioon!F65=0,"",Eksplikatsioon!F65)</f>
        <v>8.9</v>
      </c>
      <c r="F64" s="23" t="str">
        <f>IF(Eksplikatsioon!H65=0,"",Eksplikatsioon!H65)</f>
        <v/>
      </c>
      <c r="G64" s="23" t="str">
        <f>IF(Eksplikatsioon!J65=0,"",Eksplikatsioon!J65)</f>
        <v>Ainukasutuses pind</v>
      </c>
      <c r="H64" s="23" t="str">
        <f>IF(Eksplikatsioon!K65=0,"",Eksplikatsioon!K65)</f>
        <v>Tallinna Vangla</v>
      </c>
      <c r="I64" s="23" t="str">
        <f>IF(Eksplikatsioon!L65=0,"",Eksplikatsioon!L65)</f>
        <v>KOOLI2_05</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35">
      <c r="A65" s="23" t="str">
        <f>IF(Eksplikatsioon!A66=0,"",Eksplikatsioon!A66)</f>
        <v>01</v>
      </c>
      <c r="B65" s="60">
        <f>IF(Eksplikatsioon!B66=0,"",Eksplikatsioon!B66)</f>
        <v>160</v>
      </c>
      <c r="C65" s="23" t="str">
        <f>IF(Eksplikatsioon!C66=0,"",Eksplikatsioon!C66)</f>
        <v>ÜÜRITAV PIND</v>
      </c>
      <c r="D65" s="23" t="str">
        <f>IF(Eksplikatsioon!D66=0,"",Eksplikatsioon!D66)</f>
        <v>Eriotstarbeline ruum</v>
      </c>
      <c r="E65" s="58">
        <f>IF(Eksplikatsioon!F66=0,"",Eksplikatsioon!F66)</f>
        <v>8.8000000000000007</v>
      </c>
      <c r="F65" s="23" t="str">
        <f>IF(Eksplikatsioon!H66=0,"",Eksplikatsioon!H66)</f>
        <v/>
      </c>
      <c r="G65" s="23" t="str">
        <f>IF(Eksplikatsioon!J66=0,"",Eksplikatsioon!J66)</f>
        <v>Ainukasutuses pind</v>
      </c>
      <c r="H65" s="23" t="str">
        <f>IF(Eksplikatsioon!K66=0,"",Eksplikatsioon!K66)</f>
        <v>Tallinna Vangla</v>
      </c>
      <c r="I65" s="23" t="str">
        <f>IF(Eksplikatsioon!L66=0,"",Eksplikatsioon!L66)</f>
        <v>KOOLI2_05</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35">
      <c r="A66" s="23" t="str">
        <f>IF(Eksplikatsioon!A67=0,"",Eksplikatsioon!A67)</f>
        <v>01</v>
      </c>
      <c r="B66" s="60">
        <f>IF(Eksplikatsioon!B67=0,"",Eksplikatsioon!B67)</f>
        <v>161</v>
      </c>
      <c r="C66" s="23" t="str">
        <f>IF(Eksplikatsioon!C67=0,"",Eksplikatsioon!C67)</f>
        <v>ÜÜRITAV PIND</v>
      </c>
      <c r="D66" s="23" t="str">
        <f>IF(Eksplikatsioon!D67=0,"",Eksplikatsioon!D67)</f>
        <v>Eriotstarbeline ruum</v>
      </c>
      <c r="E66" s="58">
        <f>IF(Eksplikatsioon!F67=0,"",Eksplikatsioon!F67)</f>
        <v>10.4</v>
      </c>
      <c r="F66" s="23" t="str">
        <f>IF(Eksplikatsioon!H67=0,"",Eksplikatsioon!H67)</f>
        <v/>
      </c>
      <c r="G66" s="23" t="str">
        <f>IF(Eksplikatsioon!J67=0,"",Eksplikatsioon!J67)</f>
        <v>Ainukasutuses pind</v>
      </c>
      <c r="H66" s="23" t="str">
        <f>IF(Eksplikatsioon!K67=0,"",Eksplikatsioon!K67)</f>
        <v>Prokuratuur</v>
      </c>
      <c r="I66" s="23" t="str">
        <f>IF(Eksplikatsioon!L67=0,"",Eksplikatsioon!L67)</f>
        <v>KOOLI2_03</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35">
      <c r="A67" s="23" t="str">
        <f>IF(Eksplikatsioon!A68=0,"",Eksplikatsioon!A68)</f>
        <v>01</v>
      </c>
      <c r="B67" s="60">
        <f>IF(Eksplikatsioon!B68=0,"",Eksplikatsioon!B68)</f>
        <v>162</v>
      </c>
      <c r="C67" s="23" t="str">
        <f>IF(Eksplikatsioon!C68=0,"",Eksplikatsioon!C68)</f>
        <v>ÜÜRITAV PIND</v>
      </c>
      <c r="D67" s="23" t="str">
        <f>IF(Eksplikatsioon!D68=0,"",Eksplikatsioon!D68)</f>
        <v>Eriotstarbeline ruum</v>
      </c>
      <c r="E67" s="58">
        <f>IF(Eksplikatsioon!F68=0,"",Eksplikatsioon!F68)</f>
        <v>14.5</v>
      </c>
      <c r="F67" s="23" t="str">
        <f>IF(Eksplikatsioon!H68=0,"",Eksplikatsioon!H68)</f>
        <v/>
      </c>
      <c r="G67" s="23" t="str">
        <f>IF(Eksplikatsioon!J68=0,"",Eksplikatsioon!J68)</f>
        <v>Ainukasutuses pind</v>
      </c>
      <c r="H67" s="23" t="str">
        <f>IF(Eksplikatsioon!K68=0,"",Eksplikatsioon!K68)</f>
        <v>Prokuratuur</v>
      </c>
      <c r="I67" s="23" t="str">
        <f>IF(Eksplikatsioon!L68=0,"",Eksplikatsioon!L68)</f>
        <v>KOOLI2_03</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35">
      <c r="A68" s="23" t="str">
        <f>IF(Eksplikatsioon!A69=0,"",Eksplikatsioon!A69)</f>
        <v>02</v>
      </c>
      <c r="B68" s="60">
        <f>IF(Eksplikatsioon!B69=0,"",Eksplikatsioon!B69)</f>
        <v>201</v>
      </c>
      <c r="C68" s="23" t="str">
        <f>IF(Eksplikatsioon!C69=0,"",Eksplikatsioon!C69)</f>
        <v>VERTIKAALSETE ÜHENDUSTEEDE PIND</v>
      </c>
      <c r="D68" s="23" t="str">
        <f>IF(Eksplikatsioon!D69=0,"",Eksplikatsioon!D69)</f>
        <v>Trepp/Trepikoda</v>
      </c>
      <c r="E68" s="58">
        <f>IF(Eksplikatsioon!F69=0,"",Eksplikatsioon!F69)</f>
        <v>15.4</v>
      </c>
      <c r="F68" s="23" t="str">
        <f>IF(Eksplikatsioon!H69=0,"",Eksplikatsioon!H69)</f>
        <v/>
      </c>
      <c r="G68" s="23" t="str">
        <f>IF(Eksplikatsioon!J69=0,"",Eksplikatsioon!J69)</f>
        <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35">
      <c r="A69" s="23" t="str">
        <f>IF(Eksplikatsioon!A70=0,"",Eksplikatsioon!A70)</f>
        <v>02</v>
      </c>
      <c r="B69" s="60">
        <f>IF(Eksplikatsioon!B70=0,"",Eksplikatsioon!B70)</f>
        <v>202</v>
      </c>
      <c r="C69" s="23" t="str">
        <f>IF(Eksplikatsioon!C70=0,"",Eksplikatsioon!C70)</f>
        <v>ÜÜRITAV PIND</v>
      </c>
      <c r="D69" s="23" t="str">
        <f>IF(Eksplikatsioon!D70=0,"",Eksplikatsioon!D70)</f>
        <v>Koridor</v>
      </c>
      <c r="E69" s="58">
        <f>IF(Eksplikatsioon!F70=0,"",Eksplikatsioon!F70)</f>
        <v>50.4</v>
      </c>
      <c r="F69" s="23" t="str">
        <f>IF(Eksplikatsioon!H70=0,"",Eksplikatsioon!H70)</f>
        <v/>
      </c>
      <c r="G69" s="23" t="str">
        <f>IF(Eksplikatsioon!J70=0,"",Eksplikatsioon!J70)</f>
        <v>Ainukasutuses pind</v>
      </c>
      <c r="H69" s="23" t="str">
        <f>IF(Eksplikatsioon!K70=0,"",Eksplikatsioon!K70)</f>
        <v>Viru Maakohus</v>
      </c>
      <c r="I69" s="23" t="str">
        <f>IF(Eksplikatsioon!L70=0,"",Eksplikatsioon!L70)</f>
        <v>KOOLI2_02</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35">
      <c r="A70" s="23" t="str">
        <f>IF(Eksplikatsioon!A71=0,"",Eksplikatsioon!A71)</f>
        <v>02</v>
      </c>
      <c r="B70" s="60">
        <f>IF(Eksplikatsioon!B71=0,"",Eksplikatsioon!B71)</f>
        <v>203</v>
      </c>
      <c r="C70" s="23" t="str">
        <f>IF(Eksplikatsioon!C71=0,"",Eksplikatsioon!C71)</f>
        <v>ÜÜRITAV PIND</v>
      </c>
      <c r="D70" s="23" t="str">
        <f>IF(Eksplikatsioon!D71=0,"",Eksplikatsioon!D71)</f>
        <v>Kabinet/Büroo</v>
      </c>
      <c r="E70" s="58">
        <f>IF(Eksplikatsioon!F71=0,"",Eksplikatsioon!F71)</f>
        <v>15.3</v>
      </c>
      <c r="F70" s="23" t="str">
        <f>IF(Eksplikatsioon!H71=0,"",Eksplikatsioon!H71)</f>
        <v/>
      </c>
      <c r="G70" s="23" t="str">
        <f>IF(Eksplikatsioon!J71=0,"",Eksplikatsioon!J71)</f>
        <v>Ainukasutuses pind</v>
      </c>
      <c r="H70" s="23" t="str">
        <f>IF(Eksplikatsioon!K71=0,"",Eksplikatsioon!K71)</f>
        <v>Viru Maakohus</v>
      </c>
      <c r="I70" s="23" t="str">
        <f>IF(Eksplikatsioon!L71=0,"",Eksplikatsioon!L71)</f>
        <v>KOOLI2_02</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35">
      <c r="A71" s="23" t="str">
        <f>IF(Eksplikatsioon!A72=0,"",Eksplikatsioon!A72)</f>
        <v>02</v>
      </c>
      <c r="B71" s="60">
        <f>IF(Eksplikatsioon!B72=0,"",Eksplikatsioon!B72)</f>
        <v>204</v>
      </c>
      <c r="C71" s="23" t="str">
        <f>IF(Eksplikatsioon!C72=0,"",Eksplikatsioon!C72)</f>
        <v>ÜÜRITAV PIND</v>
      </c>
      <c r="D71" s="23" t="str">
        <f>IF(Eksplikatsioon!D72=0,"",Eksplikatsioon!D72)</f>
        <v>Kabinet/Büroo</v>
      </c>
      <c r="E71" s="58">
        <f>IF(Eksplikatsioon!F72=0,"",Eksplikatsioon!F72)</f>
        <v>15.7</v>
      </c>
      <c r="F71" s="23" t="str">
        <f>IF(Eksplikatsioon!H72=0,"",Eksplikatsioon!H72)</f>
        <v/>
      </c>
      <c r="G71" s="23" t="str">
        <f>IF(Eksplikatsioon!J72=0,"",Eksplikatsioon!J72)</f>
        <v>Ainukasutuses pind</v>
      </c>
      <c r="H71" s="23" t="str">
        <f>IF(Eksplikatsioon!K72=0,"",Eksplikatsioon!K72)</f>
        <v>Viru Maakohus</v>
      </c>
      <c r="I71" s="23" t="str">
        <f>IF(Eksplikatsioon!L72=0,"",Eksplikatsioon!L72)</f>
        <v>KOOLI2_02</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35">
      <c r="A72" s="23" t="str">
        <f>IF(Eksplikatsioon!A73=0,"",Eksplikatsioon!A73)</f>
        <v>02</v>
      </c>
      <c r="B72" s="60">
        <f>IF(Eksplikatsioon!B73=0,"",Eksplikatsioon!B73)</f>
        <v>205</v>
      </c>
      <c r="C72" s="23" t="str">
        <f>IF(Eksplikatsioon!C73=0,"",Eksplikatsioon!C73)</f>
        <v>ÜÜRITAV PIND</v>
      </c>
      <c r="D72" s="23" t="str">
        <f>IF(Eksplikatsioon!D73=0,"",Eksplikatsioon!D73)</f>
        <v>WC</v>
      </c>
      <c r="E72" s="58">
        <f>IF(Eksplikatsioon!F73=0,"",Eksplikatsioon!F73)</f>
        <v>1.7</v>
      </c>
      <c r="F72" s="23" t="str">
        <f>IF(Eksplikatsioon!H73=0,"",Eksplikatsioon!H73)</f>
        <v/>
      </c>
      <c r="G72" s="23" t="str">
        <f>IF(Eksplikatsioon!J73=0,"",Eksplikatsioon!J73)</f>
        <v>Ainukasutuses pind</v>
      </c>
      <c r="H72" s="23" t="str">
        <f>IF(Eksplikatsioon!K73=0,"",Eksplikatsioon!K73)</f>
        <v>Viru Maakohus</v>
      </c>
      <c r="I72" s="23" t="str">
        <f>IF(Eksplikatsioon!L73=0,"",Eksplikatsioon!L73)</f>
        <v>KOOLI2_02</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35">
      <c r="A73" s="23" t="str">
        <f>IF(Eksplikatsioon!A74=0,"",Eksplikatsioon!A74)</f>
        <v>02</v>
      </c>
      <c r="B73" s="60">
        <f>IF(Eksplikatsioon!B74=0,"",Eksplikatsioon!B74)</f>
        <v>206</v>
      </c>
      <c r="C73" s="23" t="str">
        <f>IF(Eksplikatsioon!C74=0,"",Eksplikatsioon!C74)</f>
        <v>ÜÜRITAV PIND</v>
      </c>
      <c r="D73" s="23" t="str">
        <f>IF(Eksplikatsioon!D74=0,"",Eksplikatsioon!D74)</f>
        <v>WC</v>
      </c>
      <c r="E73" s="58">
        <f>IF(Eksplikatsioon!F74=0,"",Eksplikatsioon!F74)</f>
        <v>1.7</v>
      </c>
      <c r="F73" s="23" t="str">
        <f>IF(Eksplikatsioon!H74=0,"",Eksplikatsioon!H74)</f>
        <v/>
      </c>
      <c r="G73" s="23" t="str">
        <f>IF(Eksplikatsioon!J74=0,"",Eksplikatsioon!J74)</f>
        <v>Ainukasutuses pind</v>
      </c>
      <c r="H73" s="23" t="str">
        <f>IF(Eksplikatsioon!K74=0,"",Eksplikatsioon!K74)</f>
        <v>Viru Maakohus</v>
      </c>
      <c r="I73" s="23" t="str">
        <f>IF(Eksplikatsioon!L74=0,"",Eksplikatsioon!L74)</f>
        <v>KOOLI2_02</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35">
      <c r="A74" s="23" t="str">
        <f>IF(Eksplikatsioon!A75=0,"",Eksplikatsioon!A75)</f>
        <v>02</v>
      </c>
      <c r="B74" s="60">
        <f>IF(Eksplikatsioon!B75=0,"",Eksplikatsioon!B75)</f>
        <v>207</v>
      </c>
      <c r="C74" s="23" t="str">
        <f>IF(Eksplikatsioon!C75=0,"",Eksplikatsioon!C75)</f>
        <v>ÜÜRITAV PIND</v>
      </c>
      <c r="D74" s="23" t="str">
        <f>IF(Eksplikatsioon!D75=0,"",Eksplikatsioon!D75)</f>
        <v>WC</v>
      </c>
      <c r="E74" s="58">
        <f>IF(Eksplikatsioon!F75=0,"",Eksplikatsioon!F75)</f>
        <v>1.8</v>
      </c>
      <c r="F74" s="23" t="str">
        <f>IF(Eksplikatsioon!H75=0,"",Eksplikatsioon!H75)</f>
        <v/>
      </c>
      <c r="G74" s="23" t="str">
        <f>IF(Eksplikatsioon!J75=0,"",Eksplikatsioon!J75)</f>
        <v>Ainukasutuses pind</v>
      </c>
      <c r="H74" s="23" t="str">
        <f>IF(Eksplikatsioon!K75=0,"",Eksplikatsioon!K75)</f>
        <v>Viru Maakohus</v>
      </c>
      <c r="I74" s="23" t="str">
        <f>IF(Eksplikatsioon!L75=0,"",Eksplikatsioon!L75)</f>
        <v>KOOLI2_02</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35">
      <c r="A75" s="23" t="str">
        <f>IF(Eksplikatsioon!A76=0,"",Eksplikatsioon!A76)</f>
        <v>02</v>
      </c>
      <c r="B75" s="60">
        <f>IF(Eksplikatsioon!B76=0,"",Eksplikatsioon!B76)</f>
        <v>208</v>
      </c>
      <c r="C75" s="23" t="str">
        <f>IF(Eksplikatsioon!C76=0,"",Eksplikatsioon!C76)</f>
        <v>ÜÜRITAV PIND</v>
      </c>
      <c r="D75" s="23" t="str">
        <f>IF(Eksplikatsioon!D76=0,"",Eksplikatsioon!D76)</f>
        <v>Puhkeruum</v>
      </c>
      <c r="E75" s="58">
        <f>IF(Eksplikatsioon!F76=0,"",Eksplikatsioon!F76)</f>
        <v>14</v>
      </c>
      <c r="F75" s="23" t="str">
        <f>IF(Eksplikatsioon!H76=0,"",Eksplikatsioon!H76)</f>
        <v/>
      </c>
      <c r="G75" s="23" t="str">
        <f>IF(Eksplikatsioon!J76=0,"",Eksplikatsioon!J76)</f>
        <v>Ainukasutuses pind</v>
      </c>
      <c r="H75" s="23" t="str">
        <f>IF(Eksplikatsioon!K76=0,"",Eksplikatsioon!K76)</f>
        <v>Viru Maakohus</v>
      </c>
      <c r="I75" s="23" t="str">
        <f>IF(Eksplikatsioon!L76=0,"",Eksplikatsioon!L76)</f>
        <v>KOOLI2_02</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35">
      <c r="A76" s="23" t="str">
        <f>IF(Eksplikatsioon!A77=0,"",Eksplikatsioon!A77)</f>
        <v>02</v>
      </c>
      <c r="B76" s="60">
        <f>IF(Eksplikatsioon!B77=0,"",Eksplikatsioon!B77)</f>
        <v>209</v>
      </c>
      <c r="C76" s="23" t="str">
        <f>IF(Eksplikatsioon!C77=0,"",Eksplikatsioon!C77)</f>
        <v>ÜÜRITAV PIND</v>
      </c>
      <c r="D76" s="23" t="str">
        <f>IF(Eksplikatsioon!D77=0,"",Eksplikatsioon!D77)</f>
        <v>Kabinet/Büroo</v>
      </c>
      <c r="E76" s="58">
        <f>IF(Eksplikatsioon!F77=0,"",Eksplikatsioon!F77)</f>
        <v>13.3</v>
      </c>
      <c r="F76" s="23" t="str">
        <f>IF(Eksplikatsioon!H77=0,"",Eksplikatsioon!H77)</f>
        <v/>
      </c>
      <c r="G76" s="23" t="str">
        <f>IF(Eksplikatsioon!J77=0,"",Eksplikatsioon!J77)</f>
        <v>Ainukasutuses pind</v>
      </c>
      <c r="H76" s="23" t="str">
        <f>IF(Eksplikatsioon!K77=0,"",Eksplikatsioon!K77)</f>
        <v>Viru Maakohus</v>
      </c>
      <c r="I76" s="23" t="str">
        <f>IF(Eksplikatsioon!L77=0,"",Eksplikatsioon!L77)</f>
        <v>KOOLI2_02</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35">
      <c r="A77" s="23" t="str">
        <f>IF(Eksplikatsioon!A78=0,"",Eksplikatsioon!A78)</f>
        <v>02</v>
      </c>
      <c r="B77" s="60">
        <f>IF(Eksplikatsioon!B78=0,"",Eksplikatsioon!B78)</f>
        <v>210</v>
      </c>
      <c r="C77" s="23" t="str">
        <f>IF(Eksplikatsioon!C78=0,"",Eksplikatsioon!C78)</f>
        <v>ÜÜRITAV PIND</v>
      </c>
      <c r="D77" s="23" t="str">
        <f>IF(Eksplikatsioon!D78=0,"",Eksplikatsioon!D78)</f>
        <v>Kabinet/Büroo</v>
      </c>
      <c r="E77" s="58">
        <f>IF(Eksplikatsioon!F78=0,"",Eksplikatsioon!F78)</f>
        <v>19</v>
      </c>
      <c r="F77" s="23" t="str">
        <f>IF(Eksplikatsioon!H78=0,"",Eksplikatsioon!H78)</f>
        <v/>
      </c>
      <c r="G77" s="23" t="str">
        <f>IF(Eksplikatsioon!J78=0,"",Eksplikatsioon!J78)</f>
        <v>Ainukasutuses pind</v>
      </c>
      <c r="H77" s="23" t="str">
        <f>IF(Eksplikatsioon!K78=0,"",Eksplikatsioon!K78)</f>
        <v>Viru Maakohus</v>
      </c>
      <c r="I77" s="23" t="str">
        <f>IF(Eksplikatsioon!L78=0,"",Eksplikatsioon!L78)</f>
        <v>KOOLI2_02</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35">
      <c r="A78" s="23" t="str">
        <f>IF(Eksplikatsioon!A79=0,"",Eksplikatsioon!A79)</f>
        <v>02</v>
      </c>
      <c r="B78" s="60">
        <f>IF(Eksplikatsioon!B79=0,"",Eksplikatsioon!B79)</f>
        <v>211</v>
      </c>
      <c r="C78" s="23" t="str">
        <f>IF(Eksplikatsioon!C79=0,"",Eksplikatsioon!C79)</f>
        <v>ÜÜRITAV PIND</v>
      </c>
      <c r="D78" s="23" t="str">
        <f>IF(Eksplikatsioon!D79=0,"",Eksplikatsioon!D79)</f>
        <v>Kabinet/Büroo</v>
      </c>
      <c r="E78" s="58">
        <f>IF(Eksplikatsioon!F79=0,"",Eksplikatsioon!F79)</f>
        <v>12.5</v>
      </c>
      <c r="F78" s="23" t="str">
        <f>IF(Eksplikatsioon!H79=0,"",Eksplikatsioon!H79)</f>
        <v/>
      </c>
      <c r="G78" s="23" t="str">
        <f>IF(Eksplikatsioon!J79=0,"",Eksplikatsioon!J79)</f>
        <v>Ainukasutuses pind</v>
      </c>
      <c r="H78" s="23" t="str">
        <f>IF(Eksplikatsioon!K79=0,"",Eksplikatsioon!K79)</f>
        <v>Viru Maakohus</v>
      </c>
      <c r="I78" s="23" t="str">
        <f>IF(Eksplikatsioon!L79=0,"",Eksplikatsioon!L79)</f>
        <v>KOOLI2_02</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35">
      <c r="A79" s="23" t="str">
        <f>IF(Eksplikatsioon!A80=0,"",Eksplikatsioon!A80)</f>
        <v>02</v>
      </c>
      <c r="B79" s="60">
        <f>IF(Eksplikatsioon!B80=0,"",Eksplikatsioon!B80)</f>
        <v>212</v>
      </c>
      <c r="C79" s="23" t="str">
        <f>IF(Eksplikatsioon!C80=0,"",Eksplikatsioon!C80)</f>
        <v>ÜÜRITAV PIND</v>
      </c>
      <c r="D79" s="23" t="str">
        <f>IF(Eksplikatsioon!D80=0,"",Eksplikatsioon!D80)</f>
        <v>Kabinet/Büroo</v>
      </c>
      <c r="E79" s="58">
        <f>IF(Eksplikatsioon!F80=0,"",Eksplikatsioon!F80)</f>
        <v>22</v>
      </c>
      <c r="F79" s="23" t="str">
        <f>IF(Eksplikatsioon!H80=0,"",Eksplikatsioon!H80)</f>
        <v/>
      </c>
      <c r="G79" s="23" t="str">
        <f>IF(Eksplikatsioon!J80=0,"",Eksplikatsioon!J80)</f>
        <v>Ainukasutuses pind</v>
      </c>
      <c r="H79" s="23" t="str">
        <f>IF(Eksplikatsioon!K80=0,"",Eksplikatsioon!K80)</f>
        <v>Viru Maakohus</v>
      </c>
      <c r="I79" s="23" t="str">
        <f>IF(Eksplikatsioon!L80=0,"",Eksplikatsioon!L80)</f>
        <v>KOOLI2_02</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35">
      <c r="A80" s="23" t="str">
        <f>IF(Eksplikatsioon!A81=0,"",Eksplikatsioon!A81)</f>
        <v>02</v>
      </c>
      <c r="B80" s="60">
        <f>IF(Eksplikatsioon!B81=0,"",Eksplikatsioon!B81)</f>
        <v>213</v>
      </c>
      <c r="C80" s="23" t="str">
        <f>IF(Eksplikatsioon!C81=0,"",Eksplikatsioon!C81)</f>
        <v>ÜÜRITAV PIND</v>
      </c>
      <c r="D80" s="23" t="str">
        <f>IF(Eksplikatsioon!D81=0,"",Eksplikatsioon!D81)</f>
        <v>Kabinet/Büroo</v>
      </c>
      <c r="E80" s="58">
        <f>IF(Eksplikatsioon!F81=0,"",Eksplikatsioon!F81)</f>
        <v>16.600000000000001</v>
      </c>
      <c r="F80" s="23" t="str">
        <f>IF(Eksplikatsioon!H81=0,"",Eksplikatsioon!H81)</f>
        <v/>
      </c>
      <c r="G80" s="23" t="str">
        <f>IF(Eksplikatsioon!J81=0,"",Eksplikatsioon!J81)</f>
        <v>Ainukasutuses pind</v>
      </c>
      <c r="H80" s="23" t="str">
        <f>IF(Eksplikatsioon!K81=0,"",Eksplikatsioon!K81)</f>
        <v>Viru Maakohus</v>
      </c>
      <c r="I80" s="23" t="str">
        <f>IF(Eksplikatsioon!L81=0,"",Eksplikatsioon!L81)</f>
        <v>KOOLI2_02</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35">
      <c r="A81" s="23" t="str">
        <f>IF(Eksplikatsioon!A82=0,"",Eksplikatsioon!A82)</f>
        <v>02</v>
      </c>
      <c r="B81" s="60">
        <f>IF(Eksplikatsioon!B82=0,"",Eksplikatsioon!B82)</f>
        <v>214</v>
      </c>
      <c r="C81" s="23" t="str">
        <f>IF(Eksplikatsioon!C82=0,"",Eksplikatsioon!C82)</f>
        <v>ÜÜRITAV PIND</v>
      </c>
      <c r="D81" s="23" t="str">
        <f>IF(Eksplikatsioon!D82=0,"",Eksplikatsioon!D82)</f>
        <v>Kabinet/Büroo</v>
      </c>
      <c r="E81" s="58">
        <f>IF(Eksplikatsioon!F82=0,"",Eksplikatsioon!F82)</f>
        <v>17.2</v>
      </c>
      <c r="F81" s="23" t="str">
        <f>IF(Eksplikatsioon!H82=0,"",Eksplikatsioon!H82)</f>
        <v/>
      </c>
      <c r="G81" s="23" t="str">
        <f>IF(Eksplikatsioon!J82=0,"",Eksplikatsioon!J82)</f>
        <v>Ainukasutuses pind</v>
      </c>
      <c r="H81" s="23" t="str">
        <f>IF(Eksplikatsioon!K82=0,"",Eksplikatsioon!K82)</f>
        <v>Viru Maakohus</v>
      </c>
      <c r="I81" s="23" t="str">
        <f>IF(Eksplikatsioon!L82=0,"",Eksplikatsioon!L82)</f>
        <v>KOOLI2_02</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35">
      <c r="A82" s="23" t="str">
        <f>IF(Eksplikatsioon!A83=0,"",Eksplikatsioon!A83)</f>
        <v>02</v>
      </c>
      <c r="B82" s="60">
        <f>IF(Eksplikatsioon!B83=0,"",Eksplikatsioon!B83)</f>
        <v>215</v>
      </c>
      <c r="C82" s="23" t="str">
        <f>IF(Eksplikatsioon!C83=0,"",Eksplikatsioon!C83)</f>
        <v>ÜÜRITAV PIND</v>
      </c>
      <c r="D82" s="23" t="str">
        <f>IF(Eksplikatsioon!D83=0,"",Eksplikatsioon!D83)</f>
        <v>Kabinet/Büroo</v>
      </c>
      <c r="E82" s="58">
        <f>IF(Eksplikatsioon!F83=0,"",Eksplikatsioon!F83)</f>
        <v>15.8</v>
      </c>
      <c r="F82" s="23" t="str">
        <f>IF(Eksplikatsioon!H83=0,"",Eksplikatsioon!H83)</f>
        <v/>
      </c>
      <c r="G82" s="23" t="str">
        <f>IF(Eksplikatsioon!J83=0,"",Eksplikatsioon!J83)</f>
        <v>Ainukasutuses pind</v>
      </c>
      <c r="H82" s="23" t="str">
        <f>IF(Eksplikatsioon!K83=0,"",Eksplikatsioon!K83)</f>
        <v>Viru Maakohus</v>
      </c>
      <c r="I82" s="23" t="str">
        <f>IF(Eksplikatsioon!L83=0,"",Eksplikatsioon!L83)</f>
        <v>KOOLI2_02</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35">
      <c r="A83" s="23" t="str">
        <f>IF(Eksplikatsioon!A84=0,"",Eksplikatsioon!A84)</f>
        <v>02</v>
      </c>
      <c r="B83" s="60">
        <f>IF(Eksplikatsioon!B84=0,"",Eksplikatsioon!B84)</f>
        <v>216</v>
      </c>
      <c r="C83" s="23" t="str">
        <f>IF(Eksplikatsioon!C84=0,"",Eksplikatsioon!C84)</f>
        <v>ÜÜRITAV PIND</v>
      </c>
      <c r="D83" s="23" t="str">
        <f>IF(Eksplikatsioon!D84=0,"",Eksplikatsioon!D84)</f>
        <v>Kabinet/Büroo</v>
      </c>
      <c r="E83" s="58">
        <f>IF(Eksplikatsioon!F84=0,"",Eksplikatsioon!F84)</f>
        <v>15.4</v>
      </c>
      <c r="F83" s="23" t="str">
        <f>IF(Eksplikatsioon!H84=0,"",Eksplikatsioon!H84)</f>
        <v/>
      </c>
      <c r="G83" s="23" t="str">
        <f>IF(Eksplikatsioon!J84=0,"",Eksplikatsioon!J84)</f>
        <v>Ainukasutuses pind</v>
      </c>
      <c r="H83" s="23" t="str">
        <f>IF(Eksplikatsioon!K84=0,"",Eksplikatsioon!K84)</f>
        <v>Viru Maakohus</v>
      </c>
      <c r="I83" s="23" t="str">
        <f>IF(Eksplikatsioon!L84=0,"",Eksplikatsioon!L84)</f>
        <v>KOOLI2_02</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35">
      <c r="A84" s="23" t="str">
        <f>IF(Eksplikatsioon!A85=0,"",Eksplikatsioon!A85)</f>
        <v>02</v>
      </c>
      <c r="B84" s="60">
        <f>IF(Eksplikatsioon!B85=0,"",Eksplikatsioon!B85)</f>
        <v>217</v>
      </c>
      <c r="C84" s="23" t="str">
        <f>IF(Eksplikatsioon!C85=0,"",Eksplikatsioon!C85)</f>
        <v>ÜÜRITAV PIND</v>
      </c>
      <c r="D84" s="23" t="str">
        <f>IF(Eksplikatsioon!D85=0,"",Eksplikatsioon!D85)</f>
        <v>Kabinet/Büroo</v>
      </c>
      <c r="E84" s="58">
        <f>IF(Eksplikatsioon!F85=0,"",Eksplikatsioon!F85)</f>
        <v>17.899999999999999</v>
      </c>
      <c r="F84" s="23" t="str">
        <f>IF(Eksplikatsioon!H85=0,"",Eksplikatsioon!H85)</f>
        <v/>
      </c>
      <c r="G84" s="23" t="str">
        <f>IF(Eksplikatsioon!J85=0,"",Eksplikatsioon!J85)</f>
        <v>Ainukasutuses pind</v>
      </c>
      <c r="H84" s="23" t="str">
        <f>IF(Eksplikatsioon!K85=0,"",Eksplikatsioon!K85)</f>
        <v>Viru Maakohus</v>
      </c>
      <c r="I84" s="23" t="str">
        <f>IF(Eksplikatsioon!L85=0,"",Eksplikatsioon!L85)</f>
        <v>KOOLI2_02</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35">
      <c r="A85" s="23" t="str">
        <f>IF(Eksplikatsioon!A86=0,"",Eksplikatsioon!A86)</f>
        <v>02</v>
      </c>
      <c r="B85" s="60">
        <f>IF(Eksplikatsioon!B86=0,"",Eksplikatsioon!B86)</f>
        <v>218</v>
      </c>
      <c r="C85" s="23" t="str">
        <f>IF(Eksplikatsioon!C86=0,"",Eksplikatsioon!C86)</f>
        <v>ÜÜRITAV PIND</v>
      </c>
      <c r="D85" s="23" t="str">
        <f>IF(Eksplikatsioon!D86=0,"",Eksplikatsioon!D86)</f>
        <v>Kabinet/Büroo</v>
      </c>
      <c r="E85" s="58">
        <f>IF(Eksplikatsioon!F86=0,"",Eksplikatsioon!F86)</f>
        <v>13.2</v>
      </c>
      <c r="F85" s="23" t="str">
        <f>IF(Eksplikatsioon!H86=0,"",Eksplikatsioon!H86)</f>
        <v/>
      </c>
      <c r="G85" s="23" t="str">
        <f>IF(Eksplikatsioon!J86=0,"",Eksplikatsioon!J86)</f>
        <v>Ainukasutuses pind</v>
      </c>
      <c r="H85" s="23" t="str">
        <f>IF(Eksplikatsioon!K86=0,"",Eksplikatsioon!K86)</f>
        <v>Viru Maakohus</v>
      </c>
      <c r="I85" s="23" t="str">
        <f>IF(Eksplikatsioon!L86=0,"",Eksplikatsioon!L86)</f>
        <v>KOOLI2_02</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35">
      <c r="A86" s="23" t="str">
        <f>IF(Eksplikatsioon!A87=0,"",Eksplikatsioon!A87)</f>
        <v>02</v>
      </c>
      <c r="B86" s="60" t="str">
        <f>IF(Eksplikatsioon!B87=0,"",Eksplikatsioon!B87)</f>
        <v>218A</v>
      </c>
      <c r="C86" s="23" t="str">
        <f>IF(Eksplikatsioon!C87=0,"",Eksplikatsioon!C87)</f>
        <v>TEHNOPIND</v>
      </c>
      <c r="D86" s="23" t="str">
        <f>IF(Eksplikatsioon!D87=0,"",Eksplikatsioon!D87)</f>
        <v>Hoolderuum</v>
      </c>
      <c r="E86" s="58">
        <f>IF(Eksplikatsioon!F87=0,"",Eksplikatsioon!F87)</f>
        <v>0.7</v>
      </c>
      <c r="F86" s="23" t="str">
        <f>IF(Eksplikatsioon!H87=0,"",Eksplikatsioon!H87)</f>
        <v/>
      </c>
      <c r="G86" s="23" t="str">
        <f>IF(Eksplikatsioon!J87=0,"",Eksplikatsioon!J87)</f>
        <v/>
      </c>
      <c r="H86" s="23" t="str">
        <f>IF(Eksplikatsioon!K87=0,"",Eksplikatsioon!K87)</f>
        <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35">
      <c r="A87" s="23" t="str">
        <f>IF(Eksplikatsioon!A88=0,"",Eksplikatsioon!A88)</f>
        <v>02</v>
      </c>
      <c r="B87" s="60">
        <f>IF(Eksplikatsioon!B88=0,"",Eksplikatsioon!B88)</f>
        <v>219</v>
      </c>
      <c r="C87" s="23" t="str">
        <f>IF(Eksplikatsioon!C88=0,"",Eksplikatsioon!C88)</f>
        <v>VERTIKAALSETE ÜHENDUSTEEDE PIND</v>
      </c>
      <c r="D87" s="23" t="str">
        <f>IF(Eksplikatsioon!D88=0,"",Eksplikatsioon!D88)</f>
        <v>Trepp/Trepikoda</v>
      </c>
      <c r="E87" s="58">
        <f>IF(Eksplikatsioon!F88=0,"",Eksplikatsioon!F88)</f>
        <v>10.199999999999999</v>
      </c>
      <c r="F87" s="23" t="str">
        <f>IF(Eksplikatsioon!H88=0,"",Eksplikatsioon!H88)</f>
        <v/>
      </c>
      <c r="G87" s="23" t="str">
        <f>IF(Eksplikatsioon!J88=0,"",Eksplikatsioon!J88)</f>
        <v/>
      </c>
      <c r="H87" s="23" t="str">
        <f>IF(Eksplikatsioon!K88=0,"",Eksplikatsioon!K88)</f>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35">
      <c r="A88" s="23" t="str">
        <f>IF(Eksplikatsioon!A89=0,"",Eksplikatsioon!A89)</f>
        <v>02</v>
      </c>
      <c r="B88" s="60">
        <f>IF(Eksplikatsioon!B89=0,"",Eksplikatsioon!B89)</f>
        <v>220</v>
      </c>
      <c r="C88" s="23" t="str">
        <f>IF(Eksplikatsioon!C89=0,"",Eksplikatsioon!C89)</f>
        <v>ÜÜRITAV PIND</v>
      </c>
      <c r="D88" s="23" t="str">
        <f>IF(Eksplikatsioon!D89=0,"",Eksplikatsioon!D89)</f>
        <v>Eesruum</v>
      </c>
      <c r="E88" s="58">
        <f>IF(Eksplikatsioon!F89=0,"",Eksplikatsioon!F89)</f>
        <v>10.5</v>
      </c>
      <c r="F88" s="23" t="str">
        <f>IF(Eksplikatsioon!H89=0,"",Eksplikatsioon!H89)</f>
        <v/>
      </c>
      <c r="G88" s="23" t="str">
        <f>IF(Eksplikatsioon!J89=0,"",Eksplikatsioon!J89)</f>
        <v>Ainukasutuses pind</v>
      </c>
      <c r="H88" s="23" t="str">
        <f>IF(Eksplikatsioon!K89=0,"",Eksplikatsioon!K89)</f>
        <v>Viru Maakohus</v>
      </c>
      <c r="I88" s="23" t="str">
        <f>IF(Eksplikatsioon!L89=0,"",Eksplikatsioon!L89)</f>
        <v>KOOLI2_02</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35">
      <c r="A89" s="23" t="str">
        <f>IF(Eksplikatsioon!A90=0,"",Eksplikatsioon!A90)</f>
        <v>02</v>
      </c>
      <c r="B89" s="60">
        <f>IF(Eksplikatsioon!B90=0,"",Eksplikatsioon!B90)</f>
        <v>221</v>
      </c>
      <c r="C89" s="23" t="str">
        <f>IF(Eksplikatsioon!C90=0,"",Eksplikatsioon!C90)</f>
        <v>VERTIKAALSETE ÜHENDUSTEEDE PIND</v>
      </c>
      <c r="D89" s="23" t="str">
        <f>IF(Eksplikatsioon!D90=0,"",Eksplikatsioon!D90)</f>
        <v>Trepp/Trepikoda</v>
      </c>
      <c r="E89" s="58">
        <f>IF(Eksplikatsioon!F90=0,"",Eksplikatsioon!F90)</f>
        <v>15.4</v>
      </c>
      <c r="F89" s="23" t="str">
        <f>IF(Eksplikatsioon!H90=0,"",Eksplikatsioon!H90)</f>
        <v/>
      </c>
      <c r="G89" s="23" t="str">
        <f>IF(Eksplikatsioon!J90=0,"",Eksplikatsioon!J90)</f>
        <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35">
      <c r="A90" s="23" t="str">
        <f>IF(Eksplikatsioon!A91=0,"",Eksplikatsioon!A91)</f>
        <v>02</v>
      </c>
      <c r="B90" s="60">
        <f>IF(Eksplikatsioon!B91=0,"",Eksplikatsioon!B91)</f>
        <v>222</v>
      </c>
      <c r="C90" s="23" t="str">
        <f>IF(Eksplikatsioon!C91=0,"",Eksplikatsioon!C91)</f>
        <v>ÜÜRITAV PIND</v>
      </c>
      <c r="D90" s="23" t="str">
        <f>IF(Eksplikatsioon!D91=0,"",Eksplikatsioon!D91)</f>
        <v>Aatrium/Fuajee</v>
      </c>
      <c r="E90" s="58">
        <f>IF(Eksplikatsioon!F91=0,"",Eksplikatsioon!F91)</f>
        <v>131.30000000000001</v>
      </c>
      <c r="F90" s="23" t="str">
        <f>IF(Eksplikatsioon!H91=0,"",Eksplikatsioon!H91)</f>
        <v/>
      </c>
      <c r="G90" s="23" t="str">
        <f>IF(Eksplikatsioon!J91=0,"",Eksplikatsioon!J91)</f>
        <v>Ühiskasutuses korruse pind</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35">
      <c r="A91" s="23" t="str">
        <f>IF(Eksplikatsioon!A92=0,"",Eksplikatsioon!A92)</f>
        <v>02</v>
      </c>
      <c r="B91" s="60">
        <f>IF(Eksplikatsioon!B92=0,"",Eksplikatsioon!B92)</f>
        <v>223</v>
      </c>
      <c r="C91" s="23" t="str">
        <f>IF(Eksplikatsioon!C92=0,"",Eksplikatsioon!C92)</f>
        <v>ÜÜRITAV PIND</v>
      </c>
      <c r="D91" s="23" t="str">
        <f>IF(Eksplikatsioon!D92=0,"",Eksplikatsioon!D92)</f>
        <v>Saal</v>
      </c>
      <c r="E91" s="58">
        <f>IF(Eksplikatsioon!F92=0,"",Eksplikatsioon!F92)</f>
        <v>31.7</v>
      </c>
      <c r="F91" s="23" t="str">
        <f>IF(Eksplikatsioon!H92=0,"",Eksplikatsioon!H92)</f>
        <v/>
      </c>
      <c r="G91" s="23" t="str">
        <f>IF(Eksplikatsioon!J92=0,"",Eksplikatsioon!J92)</f>
        <v>Ainukasutuses pind</v>
      </c>
      <c r="H91" s="23" t="str">
        <f>IF(Eksplikatsioon!K92=0,"",Eksplikatsioon!K92)</f>
        <v>Viru Maakohus</v>
      </c>
      <c r="I91" s="23" t="str">
        <f>IF(Eksplikatsioon!L92=0,"",Eksplikatsioon!L92)</f>
        <v>KOOLI2_02</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35">
      <c r="A92" s="23" t="str">
        <f>IF(Eksplikatsioon!A93=0,"",Eksplikatsioon!A93)</f>
        <v>02</v>
      </c>
      <c r="B92" s="60">
        <f>IF(Eksplikatsioon!B93=0,"",Eksplikatsioon!B93)</f>
        <v>224</v>
      </c>
      <c r="C92" s="23" t="str">
        <f>IF(Eksplikatsioon!C93=0,"",Eksplikatsioon!C93)</f>
        <v>ÜÜRITAV PIND</v>
      </c>
      <c r="D92" s="23" t="str">
        <f>IF(Eksplikatsioon!D93=0,"",Eksplikatsioon!D93)</f>
        <v>Saal</v>
      </c>
      <c r="E92" s="58">
        <f>IF(Eksplikatsioon!F93=0,"",Eksplikatsioon!F93)</f>
        <v>52.1</v>
      </c>
      <c r="F92" s="23" t="str">
        <f>IF(Eksplikatsioon!H93=0,"",Eksplikatsioon!H93)</f>
        <v/>
      </c>
      <c r="G92" s="23" t="str">
        <f>IF(Eksplikatsioon!J93=0,"",Eksplikatsioon!J93)</f>
        <v>Ainukasutuses pind</v>
      </c>
      <c r="H92" s="23" t="str">
        <f>IF(Eksplikatsioon!K93=0,"",Eksplikatsioon!K93)</f>
        <v>Viru Maakohus</v>
      </c>
      <c r="I92" s="23" t="str">
        <f>IF(Eksplikatsioon!L93=0,"",Eksplikatsioon!L93)</f>
        <v>KOOLI2_02</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35">
      <c r="A93" s="23" t="str">
        <f>IF(Eksplikatsioon!A94=0,"",Eksplikatsioon!A94)</f>
        <v>02</v>
      </c>
      <c r="B93" s="60">
        <f>IF(Eksplikatsioon!B94=0,"",Eksplikatsioon!B94)</f>
        <v>225</v>
      </c>
      <c r="C93" s="23" t="str">
        <f>IF(Eksplikatsioon!C94=0,"",Eksplikatsioon!C94)</f>
        <v>ÜÜRITAV PIND</v>
      </c>
      <c r="D93" s="23" t="str">
        <f>IF(Eksplikatsioon!D94=0,"",Eksplikatsioon!D94)</f>
        <v>Saal</v>
      </c>
      <c r="E93" s="58">
        <f>IF(Eksplikatsioon!F94=0,"",Eksplikatsioon!F94)</f>
        <v>91.9</v>
      </c>
      <c r="F93" s="23" t="str">
        <f>IF(Eksplikatsioon!H94=0,"",Eksplikatsioon!H94)</f>
        <v/>
      </c>
      <c r="G93" s="23" t="str">
        <f>IF(Eksplikatsioon!J94=0,"",Eksplikatsioon!J94)</f>
        <v>Ainukasutuses pind</v>
      </c>
      <c r="H93" s="23" t="str">
        <f>IF(Eksplikatsioon!K94=0,"",Eksplikatsioon!K94)</f>
        <v>Viru Maakohus</v>
      </c>
      <c r="I93" s="23" t="str">
        <f>IF(Eksplikatsioon!L94=0,"",Eksplikatsioon!L94)</f>
        <v>KOOLI2_02</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35">
      <c r="A94" s="23" t="str">
        <f>IF(Eksplikatsioon!A95=0,"",Eksplikatsioon!A95)</f>
        <v>02</v>
      </c>
      <c r="B94" s="60" t="str">
        <f>IF(Eksplikatsioon!B95=0,"",Eksplikatsioon!B95)</f>
        <v>225A</v>
      </c>
      <c r="C94" s="23" t="str">
        <f>IF(Eksplikatsioon!C95=0,"",Eksplikatsioon!C95)</f>
        <v>ÜÜRITAV PIND</v>
      </c>
      <c r="D94" s="23" t="str">
        <f>IF(Eksplikatsioon!D95=0,"",Eksplikatsioon!D95)</f>
        <v>Eesruum</v>
      </c>
      <c r="E94" s="58">
        <f>IF(Eksplikatsioon!F95=0,"",Eksplikatsioon!F95)</f>
        <v>2.1</v>
      </c>
      <c r="F94" s="23" t="str">
        <f>IF(Eksplikatsioon!H95=0,"",Eksplikatsioon!H95)</f>
        <v/>
      </c>
      <c r="G94" s="23" t="str">
        <f>IF(Eksplikatsioon!J95=0,"",Eksplikatsioon!J95)</f>
        <v>Ainukasutuses pind</v>
      </c>
      <c r="H94" s="23" t="str">
        <f>IF(Eksplikatsioon!K95=0,"",Eksplikatsioon!K95)</f>
        <v>Viru Maakohus</v>
      </c>
      <c r="I94" s="23" t="str">
        <f>IF(Eksplikatsioon!L95=0,"",Eksplikatsioon!L95)</f>
        <v>KOOLI2_02</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35">
      <c r="A95" s="23" t="str">
        <f>IF(Eksplikatsioon!A96=0,"",Eksplikatsioon!A96)</f>
        <v>02</v>
      </c>
      <c r="B95" s="60" t="str">
        <f>IF(Eksplikatsioon!B96=0,"",Eksplikatsioon!B96)</f>
        <v>225B</v>
      </c>
      <c r="C95" s="23" t="str">
        <f>IF(Eksplikatsioon!C96=0,"",Eksplikatsioon!C96)</f>
        <v>TEHNOPIND</v>
      </c>
      <c r="D95" s="23" t="str">
        <f>IF(Eksplikatsioon!D96=0,"",Eksplikatsioon!D96)</f>
        <v>Hoolderuum</v>
      </c>
      <c r="E95" s="58">
        <f>IF(Eksplikatsioon!F96=0,"",Eksplikatsioon!F96)</f>
        <v>3.5</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35">
      <c r="A96" s="23" t="str">
        <f>IF(Eksplikatsioon!A97=0,"",Eksplikatsioon!A97)</f>
        <v>02</v>
      </c>
      <c r="B96" s="60" t="str">
        <f>IF(Eksplikatsioon!B97=0,"",Eksplikatsioon!B97)</f>
        <v>225C</v>
      </c>
      <c r="C96" s="23" t="str">
        <f>IF(Eksplikatsioon!C97=0,"",Eksplikatsioon!C97)</f>
        <v>TEHNOPIND</v>
      </c>
      <c r="D96" s="23" t="str">
        <f>IF(Eksplikatsioon!D97=0,"",Eksplikatsioon!D97)</f>
        <v>Hoolderuum</v>
      </c>
      <c r="E96" s="58">
        <f>IF(Eksplikatsioon!F97=0,"",Eksplikatsioon!F97)</f>
        <v>3.6</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35">
      <c r="A97" s="23" t="str">
        <f>IF(Eksplikatsioon!A98=0,"",Eksplikatsioon!A98)</f>
        <v>02</v>
      </c>
      <c r="B97" s="60">
        <f>IF(Eksplikatsioon!B98=0,"",Eksplikatsioon!B98)</f>
        <v>226</v>
      </c>
      <c r="C97" s="23" t="str">
        <f>IF(Eksplikatsioon!C98=0,"",Eksplikatsioon!C98)</f>
        <v>ÜÜRITAV PIND</v>
      </c>
      <c r="D97" s="23" t="str">
        <f>IF(Eksplikatsioon!D98=0,"",Eksplikatsioon!D98)</f>
        <v>Pesuruum</v>
      </c>
      <c r="E97" s="58">
        <f>IF(Eksplikatsioon!F98=0,"",Eksplikatsioon!F98)</f>
        <v>4.5</v>
      </c>
      <c r="F97" s="23" t="str">
        <f>IF(Eksplikatsioon!H98=0,"",Eksplikatsioon!H98)</f>
        <v/>
      </c>
      <c r="G97" s="23" t="str">
        <f>IF(Eksplikatsioon!J98=0,"",Eksplikatsioon!J98)</f>
        <v>Ühiskasutuses korruse pind</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35">
      <c r="A98" s="23" t="str">
        <f>IF(Eksplikatsioon!A99=0,"",Eksplikatsioon!A99)</f>
        <v>02</v>
      </c>
      <c r="B98" s="60" t="str">
        <f>IF(Eksplikatsioon!B99=0,"",Eksplikatsioon!B99)</f>
        <v>226A</v>
      </c>
      <c r="C98" s="23" t="str">
        <f>IF(Eksplikatsioon!C99=0,"",Eksplikatsioon!C99)</f>
        <v>ÜÜRITAV PIND</v>
      </c>
      <c r="D98" s="23" t="str">
        <f>IF(Eksplikatsioon!D99=0,"",Eksplikatsioon!D99)</f>
        <v>WC</v>
      </c>
      <c r="E98" s="58">
        <f>IF(Eksplikatsioon!F99=0,"",Eksplikatsioon!F99)</f>
        <v>1.6</v>
      </c>
      <c r="F98" s="23" t="str">
        <f>IF(Eksplikatsioon!H99=0,"",Eksplikatsioon!H99)</f>
        <v/>
      </c>
      <c r="G98" s="23" t="str">
        <f>IF(Eksplikatsioon!J99=0,"",Eksplikatsioon!J99)</f>
        <v>Ühiskasutuses korruse pind</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35">
      <c r="A99" s="23" t="str">
        <f>IF(Eksplikatsioon!A100=0,"",Eksplikatsioon!A100)</f>
        <v>02</v>
      </c>
      <c r="B99" s="60" t="str">
        <f>IF(Eksplikatsioon!B100=0,"",Eksplikatsioon!B100)</f>
        <v>226B</v>
      </c>
      <c r="C99" s="23" t="str">
        <f>IF(Eksplikatsioon!C100=0,"",Eksplikatsioon!C100)</f>
        <v>ÜÜRITAV PIND</v>
      </c>
      <c r="D99" s="23" t="str">
        <f>IF(Eksplikatsioon!D100=0,"",Eksplikatsioon!D100)</f>
        <v>WC</v>
      </c>
      <c r="E99" s="58">
        <f>IF(Eksplikatsioon!F100=0,"",Eksplikatsioon!F100)</f>
        <v>1.7</v>
      </c>
      <c r="F99" s="23" t="str">
        <f>IF(Eksplikatsioon!H100=0,"",Eksplikatsioon!H100)</f>
        <v/>
      </c>
      <c r="G99" s="23" t="str">
        <f>IF(Eksplikatsioon!J100=0,"",Eksplikatsioon!J100)</f>
        <v>Ühiskasutuses korruse pind</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35">
      <c r="A100" s="23" t="str">
        <f>IF(Eksplikatsioon!A101=0,"",Eksplikatsioon!A101)</f>
        <v>02</v>
      </c>
      <c r="B100" s="60">
        <f>IF(Eksplikatsioon!B101=0,"",Eksplikatsioon!B101)</f>
        <v>227</v>
      </c>
      <c r="C100" s="23" t="str">
        <f>IF(Eksplikatsioon!C101=0,"",Eksplikatsioon!C101)</f>
        <v>ÜÜRITAV PIND</v>
      </c>
      <c r="D100" s="23" t="str">
        <f>IF(Eksplikatsioon!D101=0,"",Eksplikatsioon!D101)</f>
        <v>Pesuruum</v>
      </c>
      <c r="E100" s="58">
        <f>IF(Eksplikatsioon!F101=0,"",Eksplikatsioon!F101)</f>
        <v>4.5</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35">
      <c r="A101" s="23" t="str">
        <f>IF(Eksplikatsioon!A102=0,"",Eksplikatsioon!A102)</f>
        <v>02</v>
      </c>
      <c r="B101" s="60" t="str">
        <f>IF(Eksplikatsioon!B102=0,"",Eksplikatsioon!B102)</f>
        <v>227A</v>
      </c>
      <c r="C101" s="23" t="str">
        <f>IF(Eksplikatsioon!C102=0,"",Eksplikatsioon!C102)</f>
        <v>ÜÜRITAV PIND</v>
      </c>
      <c r="D101" s="23" t="str">
        <f>IF(Eksplikatsioon!D102=0,"",Eksplikatsioon!D102)</f>
        <v>WC</v>
      </c>
      <c r="E101" s="58">
        <f>IF(Eksplikatsioon!F102=0,"",Eksplikatsioon!F102)</f>
        <v>1.7</v>
      </c>
      <c r="F101" s="23" t="str">
        <f>IF(Eksplikatsioon!H102=0,"",Eksplikatsioon!H102)</f>
        <v/>
      </c>
      <c r="G101" s="23" t="str">
        <f>IF(Eksplikatsioon!J102=0,"",Eksplikatsioon!J102)</f>
        <v>Ühiskasutuses korruse pind</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35">
      <c r="A102" s="23" t="str">
        <f>IF(Eksplikatsioon!A103=0,"",Eksplikatsioon!A103)</f>
        <v>02</v>
      </c>
      <c r="B102" s="60" t="str">
        <f>IF(Eksplikatsioon!B103=0,"",Eksplikatsioon!B103)</f>
        <v>227B</v>
      </c>
      <c r="C102" s="23" t="str">
        <f>IF(Eksplikatsioon!C103=0,"",Eksplikatsioon!C103)</f>
        <v>ÜÜRITAV PIND</v>
      </c>
      <c r="D102" s="23" t="str">
        <f>IF(Eksplikatsioon!D103=0,"",Eksplikatsioon!D103)</f>
        <v>WC</v>
      </c>
      <c r="E102" s="58">
        <f>IF(Eksplikatsioon!F103=0,"",Eksplikatsioon!F103)</f>
        <v>1.5</v>
      </c>
      <c r="F102" s="23" t="str">
        <f>IF(Eksplikatsioon!H103=0,"",Eksplikatsioon!H103)</f>
        <v/>
      </c>
      <c r="G102" s="23" t="str">
        <f>IF(Eksplikatsioon!J103=0,"",Eksplikatsioon!J103)</f>
        <v>Ühiskasutuses korruse pind</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35">
      <c r="A103" s="23" t="str">
        <f>IF(Eksplikatsioon!A104=0,"",Eksplikatsioon!A104)</f>
        <v>02</v>
      </c>
      <c r="B103" s="60">
        <f>IF(Eksplikatsioon!B104=0,"",Eksplikatsioon!B104)</f>
        <v>228</v>
      </c>
      <c r="C103" s="23" t="str">
        <f>IF(Eksplikatsioon!C104=0,"",Eksplikatsioon!C104)</f>
        <v>ÜÜRITAV PIND</v>
      </c>
      <c r="D103" s="23" t="str">
        <f>IF(Eksplikatsioon!D104=0,"",Eksplikatsioon!D104)</f>
        <v>WC</v>
      </c>
      <c r="E103" s="58">
        <f>IF(Eksplikatsioon!F104=0,"",Eksplikatsioon!F104)</f>
        <v>5.0999999999999996</v>
      </c>
      <c r="F103" s="23" t="str">
        <f>IF(Eksplikatsioon!H104=0,"",Eksplikatsioon!H104)</f>
        <v/>
      </c>
      <c r="G103" s="23" t="str">
        <f>IF(Eksplikatsioon!J104=0,"",Eksplikatsioon!J104)</f>
        <v>Ühiskasutuses korruse pind</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35">
      <c r="A104" s="23" t="str">
        <f>IF(Eksplikatsioon!A105=0,"",Eksplikatsioon!A105)</f>
        <v>02</v>
      </c>
      <c r="B104" s="60">
        <f>IF(Eksplikatsioon!B105=0,"",Eksplikatsioon!B105)</f>
        <v>229</v>
      </c>
      <c r="C104" s="23" t="str">
        <f>IF(Eksplikatsioon!C105=0,"",Eksplikatsioon!C105)</f>
        <v>ÜÜRITAV PIND</v>
      </c>
      <c r="D104" s="23" t="str">
        <f>IF(Eksplikatsioon!D105=0,"",Eksplikatsioon!D105)</f>
        <v>Kabinet/Büroo</v>
      </c>
      <c r="E104" s="58">
        <f>IF(Eksplikatsioon!F105=0,"",Eksplikatsioon!F105)</f>
        <v>34.200000000000003</v>
      </c>
      <c r="F104" s="23" t="str">
        <f>IF(Eksplikatsioon!H105=0,"",Eksplikatsioon!H105)</f>
        <v/>
      </c>
      <c r="G104" s="23" t="str">
        <f>IF(Eksplikatsioon!J105=0,"",Eksplikatsioon!J105)</f>
        <v>Ainukasutuses pind</v>
      </c>
      <c r="H104" s="23" t="str">
        <f>IF(Eksplikatsioon!K105=0,"",Eksplikatsioon!K105)</f>
        <v>Viru Maakohus</v>
      </c>
      <c r="I104" s="23" t="str">
        <f>IF(Eksplikatsioon!L105=0,"",Eksplikatsioon!L105)</f>
        <v>KOOLI2_02</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35">
      <c r="A105" s="23" t="str">
        <f>IF(Eksplikatsioon!A106=0,"",Eksplikatsioon!A106)</f>
        <v>02</v>
      </c>
      <c r="B105" s="60">
        <f>IF(Eksplikatsioon!B106=0,"",Eksplikatsioon!B106)</f>
        <v>230</v>
      </c>
      <c r="C105" s="23" t="str">
        <f>IF(Eksplikatsioon!C106=0,"",Eksplikatsioon!C106)</f>
        <v>ÜÜRITAV PIND</v>
      </c>
      <c r="D105" s="23" t="str">
        <f>IF(Eksplikatsioon!D106=0,"",Eksplikatsioon!D106)</f>
        <v>Tuulekoda</v>
      </c>
      <c r="E105" s="58">
        <f>IF(Eksplikatsioon!F106=0,"",Eksplikatsioon!F106)</f>
        <v>6.2</v>
      </c>
      <c r="F105" s="23" t="str">
        <f>IF(Eksplikatsioon!H106=0,"",Eksplikatsioon!H106)</f>
        <v/>
      </c>
      <c r="G105" s="23" t="str">
        <f>IF(Eksplikatsioon!J106=0,"",Eksplikatsioon!J106)</f>
        <v>Ühiskasutuses korruse pind</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35">
      <c r="A106" s="23" t="str">
        <f>IF(Eksplikatsioon!A107=0,"",Eksplikatsioon!A107)</f>
        <v>02</v>
      </c>
      <c r="B106" s="60">
        <f>IF(Eksplikatsioon!B107=0,"",Eksplikatsioon!B107)</f>
        <v>231</v>
      </c>
      <c r="C106" s="23" t="str">
        <f>IF(Eksplikatsioon!C107=0,"",Eksplikatsioon!C107)</f>
        <v>ÜÜRITAV PIND</v>
      </c>
      <c r="D106" s="23" t="str">
        <f>IF(Eksplikatsioon!D107=0,"",Eksplikatsioon!D107)</f>
        <v>Valveruum</v>
      </c>
      <c r="E106" s="58">
        <f>IF(Eksplikatsioon!F107=0,"",Eksplikatsioon!F107)</f>
        <v>12.4</v>
      </c>
      <c r="F106" s="23" t="str">
        <f>IF(Eksplikatsioon!H107=0,"",Eksplikatsioon!H107)</f>
        <v/>
      </c>
      <c r="G106" s="23" t="str">
        <f>IF(Eksplikatsioon!J107=0,"",Eksplikatsioon!J107)</f>
        <v>Ühiskasutuses korruse pind</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35">
      <c r="A107" s="23" t="str">
        <f>IF(Eksplikatsioon!A108=0,"",Eksplikatsioon!A108)</f>
        <v>02</v>
      </c>
      <c r="B107" s="60">
        <f>IF(Eksplikatsioon!B108=0,"",Eksplikatsioon!B108)</f>
        <v>232</v>
      </c>
      <c r="C107" s="23" t="str">
        <f>IF(Eksplikatsioon!C108=0,"",Eksplikatsioon!C108)</f>
        <v>VERTIKAALSETE ÜHENDUSTEEDE PIND</v>
      </c>
      <c r="D107" s="23" t="str">
        <f>IF(Eksplikatsioon!D108=0,"",Eksplikatsioon!D108)</f>
        <v>Trepp/Trepikoda</v>
      </c>
      <c r="E107" s="58">
        <f>IF(Eksplikatsioon!F108=0,"",Eksplikatsioon!F108)</f>
        <v>15.8</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35">
      <c r="A108" s="23" t="str">
        <f>IF(Eksplikatsioon!A109=0,"",Eksplikatsioon!A109)</f>
        <v>02</v>
      </c>
      <c r="B108" s="60">
        <f>IF(Eksplikatsioon!B109=0,"",Eksplikatsioon!B109)</f>
        <v>233</v>
      </c>
      <c r="C108" s="23" t="str">
        <f>IF(Eksplikatsioon!C109=0,"",Eksplikatsioon!C109)</f>
        <v>ÜÜRITAV PIND</v>
      </c>
      <c r="D108" s="23" t="str">
        <f>IF(Eksplikatsioon!D109=0,"",Eksplikatsioon!D109)</f>
        <v>Eesruum</v>
      </c>
      <c r="E108" s="58">
        <f>IF(Eksplikatsioon!F109=0,"",Eksplikatsioon!F109)</f>
        <v>7.3</v>
      </c>
      <c r="F108" s="23" t="str">
        <f>IF(Eksplikatsioon!H109=0,"",Eksplikatsioon!H109)</f>
        <v/>
      </c>
      <c r="G108" s="23" t="str">
        <f>IF(Eksplikatsioon!J109=0,"",Eksplikatsioon!J109)</f>
        <v>Ühiskasutuses muu pind (korrus)</v>
      </c>
      <c r="H108" s="23" t="str">
        <f>IF(Eksplikatsioon!K109=0,"",Eksplikatsioon!K109)</f>
        <v/>
      </c>
      <c r="I108" s="23" t="str">
        <f>IF(Eksplikatsioon!L109=0,"",Eksplikatsioon!L109)</f>
        <v/>
      </c>
      <c r="J108" s="31">
        <f ca="1">IFERROR(IF($G108=Tabelid!$L$6,Eksplikatsioon!O109/SUM(Eksplikatsioon!$O109:'Eksplikatsioon'!$AG109),IF($G108=Tabelid!$L$4,IFERROR(SUMIFS($E:$E,$G:$G,Tabelid!$L$1,$C:$C,Tabelid!$J$4,$H:$H,J$2,$A:$A,$A108)/SUMIFS($E:$E,$G:$G,Tabelid!$L$1,$C:$C,Tabelid!$J$4,$A:$A,$A108),0),IF($G108=Tabelid!$L$5,IFERROR(SUMIFS($E:$E,$G:$G,Tabelid!$L$1,$C:$C,Tabelid!$J$4,$H:$H,J$2)/SUMIFS($E:$E,$G:$G,Tabelid!$L$1,$C:$C,Tabelid!$J$4),0),""))),"")</f>
        <v>0</v>
      </c>
      <c r="K108" s="31">
        <f ca="1">IFERROR(IF($G108=Tabelid!$L$6,Eksplikatsioon!P109/SUM(Eksplikatsioon!$O109:'Eksplikatsioon'!$AG109),IF($G108=Tabelid!$L$4,IFERROR(SUMIFS($E:$E,$G:$G,Tabelid!$L$1,$C:$C,Tabelid!$J$4,$H:$H,K$2,$A:$A,$A108)/SUMIFS($E:$E,$G:$G,Tabelid!$L$1,$C:$C,Tabelid!$J$4,$A:$A,$A108),0),IF($G108=Tabelid!$L$5,IFERROR(SUMIFS($E:$E,$G:$G,Tabelid!$L$1,$C:$C,Tabelid!$J$4,$H:$H,K$2)/SUMIFS($E:$E,$G:$G,Tabelid!$L$1,$C:$C,Tabelid!$J$4),0),""))),"")</f>
        <v>6.1118528408248038E-2</v>
      </c>
      <c r="L108" s="31">
        <f ca="1">IFERROR(IF($G108=Tabelid!$L$6,Eksplikatsioon!Q109/SUM(Eksplikatsioon!$O109:'Eksplikatsioon'!$AG109),IF($G108=Tabelid!$L$4,IFERROR(SUMIFS($E:$E,$G:$G,Tabelid!$L$1,$C:$C,Tabelid!$J$4,$H:$H,L$2,$A:$A,$A108)/SUMIFS($E:$E,$G:$G,Tabelid!$L$1,$C:$C,Tabelid!$J$4,$A:$A,$A108),0),IF($G108=Tabelid!$L$5,IFERROR(SUMIFS($E:$E,$G:$G,Tabelid!$L$1,$C:$C,Tabelid!$J$4,$H:$H,L$2)/SUMIFS($E:$E,$G:$G,Tabelid!$L$1,$C:$C,Tabelid!$J$4),0),""))),"")</f>
        <v>0</v>
      </c>
      <c r="M108" s="31">
        <f ca="1">IFERROR(IF($G108=Tabelid!$L$6,Eksplikatsioon!R109/SUM(Eksplikatsioon!$O109:'Eksplikatsioon'!$AG109),IF($G108=Tabelid!$L$4,IFERROR(SUMIFS($E:$E,$G:$G,Tabelid!$L$1,$C:$C,Tabelid!$J$4,$H:$H,M$2,$A:$A,$A108)/SUMIFS($E:$E,$G:$G,Tabelid!$L$1,$C:$C,Tabelid!$J$4,$A:$A,$A108),0),IF($G108=Tabelid!$L$5,IFERROR(SUMIFS($E:$E,$G:$G,Tabelid!$L$1,$C:$C,Tabelid!$J$4,$H:$H,M$2)/SUMIFS($E:$E,$G:$G,Tabelid!$L$1,$C:$C,Tabelid!$J$4),0),""))),"")</f>
        <v>0.93888147159175206</v>
      </c>
      <c r="N108" s="31">
        <f ca="1">IFERROR(IF($G108=Tabelid!$L$6,Eksplikatsioon!S109/SUM(Eksplikatsioon!$O109:'Eksplikatsioon'!$AG109),IF($G108=Tabelid!$L$4,IFERROR(SUMIFS($E:$E,$G:$G,Tabelid!$L$1,$C:$C,Tabelid!$J$4,$H:$H,N$2,$A:$A,$A108)/SUMIFS($E:$E,$G:$G,Tabelid!$L$1,$C:$C,Tabelid!$J$4,$A:$A,$A108),0),IF($G108=Tabelid!$L$5,IFERROR(SUMIFS($E:$E,$G:$G,Tabelid!$L$1,$C:$C,Tabelid!$J$4,$H:$H,N$2)/SUMIFS($E:$E,$G:$G,Tabelid!$L$1,$C:$C,Tabelid!$J$4),0),""))),"")</f>
        <v>0</v>
      </c>
      <c r="O108" s="31">
        <f ca="1">IFERROR(IF($G108=Tabelid!$L$6,Eksplikatsioon!T109/SUM(Eksplikatsioon!$O109:'Eksplikatsioon'!$AG109),IF($G108=Tabelid!$L$4,IFERROR(SUMIFS($E:$E,$G:$G,Tabelid!$L$1,$C:$C,Tabelid!$J$4,$H:$H,O$2,$A:$A,$A108)/SUMIFS($E:$E,$G:$G,Tabelid!$L$1,$C:$C,Tabelid!$J$4,$A:$A,$A108),0),IF($G108=Tabelid!$L$5,IFERROR(SUMIFS($E:$E,$G:$G,Tabelid!$L$1,$C:$C,Tabelid!$J$4,$H:$H,O$2)/SUMIFS($E:$E,$G:$G,Tabelid!$L$1,$C:$C,Tabelid!$J$4),0),""))),"")</f>
        <v>0</v>
      </c>
      <c r="P108" s="31">
        <f ca="1">IFERROR(IF($G108=Tabelid!$L$6,Eksplikatsioon!U109/SUM(Eksplikatsioon!$O109:'Eksplikatsioon'!$AG109),IF($G108=Tabelid!$L$4,IFERROR(SUMIFS($E:$E,$G:$G,Tabelid!$L$1,$C:$C,Tabelid!$J$4,$H:$H,P$2,$A:$A,$A108)/SUMIFS($E:$E,$G:$G,Tabelid!$L$1,$C:$C,Tabelid!$J$4,$A:$A,$A108),0),IF($G108=Tabelid!$L$5,IFERROR(SUMIFS($E:$E,$G:$G,Tabelid!$L$1,$C:$C,Tabelid!$J$4,$H:$H,P$2)/SUMIFS($E:$E,$G:$G,Tabelid!$L$1,$C:$C,Tabelid!$J$4),0),""))),"")</f>
        <v>0</v>
      </c>
      <c r="Q108" s="31">
        <f ca="1">IFERROR(IF($G108=Tabelid!$L$6,Eksplikatsioon!V109/SUM(Eksplikatsioon!$O109:'Eksplikatsioon'!$AG109),IF($G108=Tabelid!$L$4,IFERROR(SUMIFS($E:$E,$G:$G,Tabelid!$L$1,$C:$C,Tabelid!$J$4,$H:$H,Q$2,$A:$A,$A108)/SUMIFS($E:$E,$G:$G,Tabelid!$L$1,$C:$C,Tabelid!$J$4,$A:$A,$A108),0),IF($G108=Tabelid!$L$5,IFERROR(SUMIFS($E:$E,$G:$G,Tabelid!$L$1,$C:$C,Tabelid!$J$4,$H:$H,Q$2)/SUMIFS($E:$E,$G:$G,Tabelid!$L$1,$C:$C,Tabelid!$J$4),0),""))),"")</f>
        <v>0</v>
      </c>
      <c r="R108" s="31">
        <f ca="1">IFERROR(IF($G108=Tabelid!$L$6,Eksplikatsioon!W109/SUM(Eksplikatsioon!$O109:'Eksplikatsioon'!$AG109),IF($G108=Tabelid!$L$4,IFERROR(SUMIFS($E:$E,$G:$G,Tabelid!$L$1,$C:$C,Tabelid!$J$4,$H:$H,R$2,$A:$A,$A108)/SUMIFS($E:$E,$G:$G,Tabelid!$L$1,$C:$C,Tabelid!$J$4,$A:$A,$A108),0),IF($G108=Tabelid!$L$5,IFERROR(SUMIFS($E:$E,$G:$G,Tabelid!$L$1,$C:$C,Tabelid!$J$4,$H:$H,R$2)/SUMIFS($E:$E,$G:$G,Tabelid!$L$1,$C:$C,Tabelid!$J$4),0),""))),"")</f>
        <v>0</v>
      </c>
      <c r="S108" s="31">
        <f ca="1">IFERROR(IF($G108=Tabelid!$L$6,Eksplikatsioon!X109/SUM(Eksplikatsioon!$O109:'Eksplikatsioon'!$AG109),IF($G108=Tabelid!$L$4,IFERROR(SUMIFS($E:$E,$G:$G,Tabelid!$L$1,$C:$C,Tabelid!$J$4,$H:$H,S$2,$A:$A,$A108)/SUMIFS($E:$E,$G:$G,Tabelid!$L$1,$C:$C,Tabelid!$J$4,$A:$A,$A108),0),IF($G108=Tabelid!$L$5,IFERROR(SUMIFS($E:$E,$G:$G,Tabelid!$L$1,$C:$C,Tabelid!$J$4,$H:$H,S$2)/SUMIFS($E:$E,$G:$G,Tabelid!$L$1,$C:$C,Tabelid!$J$4),0),""))),"")</f>
        <v>0</v>
      </c>
      <c r="T108" s="31">
        <f ca="1">IFERROR(IF($G108=Tabelid!$L$6,Eksplikatsioon!Y109/SUM(Eksplikatsioon!$O109:'Eksplikatsioon'!$AG109),IF($G108=Tabelid!$L$4,IFERROR(SUMIFS($E:$E,$G:$G,Tabelid!$L$1,$C:$C,Tabelid!$J$4,$H:$H,T$2,$A:$A,$A108)/SUMIFS($E:$E,$G:$G,Tabelid!$L$1,$C:$C,Tabelid!$J$4,$A:$A,$A108),0),IF($G108=Tabelid!$L$5,IFERROR(SUMIFS($E:$E,$G:$G,Tabelid!$L$1,$C:$C,Tabelid!$J$4,$H:$H,T$2)/SUMIFS($E:$E,$G:$G,Tabelid!$L$1,$C:$C,Tabelid!$J$4),0),""))),"")</f>
        <v>0</v>
      </c>
      <c r="U108" s="31">
        <f ca="1">IFERROR(IF($G108=Tabelid!$L$6,Eksplikatsioon!Z109/SUM(Eksplikatsioon!$O109:'Eksplikatsioon'!$AG109),IF($G108=Tabelid!$L$4,IFERROR(SUMIFS($E:$E,$G:$G,Tabelid!$L$1,$C:$C,Tabelid!$J$4,$H:$H,U$2,$A:$A,$A108)/SUMIFS($E:$E,$G:$G,Tabelid!$L$1,$C:$C,Tabelid!$J$4,$A:$A,$A108),0),IF($G108=Tabelid!$L$5,IFERROR(SUMIFS($E:$E,$G:$G,Tabelid!$L$1,$C:$C,Tabelid!$J$4,$H:$H,U$2)/SUMIFS($E:$E,$G:$G,Tabelid!$L$1,$C:$C,Tabelid!$J$4),0),""))),"")</f>
        <v>0</v>
      </c>
      <c r="V108" s="31">
        <f ca="1">IFERROR(IF($G108=Tabelid!$L$6,Eksplikatsioon!AA109/SUM(Eksplikatsioon!$O109:'Eksplikatsioon'!$AG109),IF($G108=Tabelid!$L$4,IFERROR(SUMIFS($E:$E,$G:$G,Tabelid!$L$1,$C:$C,Tabelid!$J$4,$H:$H,V$2,$A:$A,$A108)/SUMIFS($E:$E,$G:$G,Tabelid!$L$1,$C:$C,Tabelid!$J$4,$A:$A,$A108),0),IF($G108=Tabelid!$L$5,IFERROR(SUMIFS($E:$E,$G:$G,Tabelid!$L$1,$C:$C,Tabelid!$J$4,$H:$H,V$2)/SUMIFS($E:$E,$G:$G,Tabelid!$L$1,$C:$C,Tabelid!$J$4),0),""))),"")</f>
        <v>0</v>
      </c>
      <c r="W108" s="31">
        <f ca="1">IFERROR(IF($G108=Tabelid!$L$6,Eksplikatsioon!AB109/SUM(Eksplikatsioon!$O109:'Eksplikatsioon'!$AG109),IF($G108=Tabelid!$L$4,IFERROR(SUMIFS($E:$E,$G:$G,Tabelid!$L$1,$C:$C,Tabelid!$J$4,$H:$H,W$2,$A:$A,$A108)/SUMIFS($E:$E,$G:$G,Tabelid!$L$1,$C:$C,Tabelid!$J$4,$A:$A,$A108),0),IF($G108=Tabelid!$L$5,IFERROR(SUMIFS($E:$E,$G:$G,Tabelid!$L$1,$C:$C,Tabelid!$J$4,$H:$H,W$2)/SUMIFS($E:$E,$G:$G,Tabelid!$L$1,$C:$C,Tabelid!$J$4),0),""))),"")</f>
        <v>0</v>
      </c>
      <c r="X108" s="31">
        <f ca="1">IFERROR(IF($G108=Tabelid!$L$6,Eksplikatsioon!AC109/SUM(Eksplikatsioon!$O109:'Eksplikatsioon'!$AG109),IF($G108=Tabelid!$L$4,IFERROR(SUMIFS($E:$E,$G:$G,Tabelid!$L$1,$C:$C,Tabelid!$J$4,$H:$H,X$2,$A:$A,$A108)/SUMIFS($E:$E,$G:$G,Tabelid!$L$1,$C:$C,Tabelid!$J$4,$A:$A,$A108),0),IF($G108=Tabelid!$L$5,IFERROR(SUMIFS($E:$E,$G:$G,Tabelid!$L$1,$C:$C,Tabelid!$J$4,$H:$H,X$2)/SUMIFS($E:$E,$G:$G,Tabelid!$L$1,$C:$C,Tabelid!$J$4),0),""))),"")</f>
        <v>0</v>
      </c>
      <c r="Y108" s="31">
        <f ca="1">IFERROR(IF($G108=Tabelid!$L$6,Eksplikatsioon!AD109/SUM(Eksplikatsioon!$O109:'Eksplikatsioon'!$AG109),IF($G108=Tabelid!$L$4,IFERROR(SUMIFS($E:$E,$G:$G,Tabelid!$L$1,$C:$C,Tabelid!$J$4,$H:$H,Y$2,$A:$A,$A108)/SUMIFS($E:$E,$G:$G,Tabelid!$L$1,$C:$C,Tabelid!$J$4,$A:$A,$A108),0),IF($G108=Tabelid!$L$5,IFERROR(SUMIFS($E:$E,$G:$G,Tabelid!$L$1,$C:$C,Tabelid!$J$4,$H:$H,Y$2)/SUMIFS($E:$E,$G:$G,Tabelid!$L$1,$C:$C,Tabelid!$J$4),0),""))),"")</f>
        <v>0</v>
      </c>
      <c r="Z108" s="31">
        <f ca="1">IFERROR(IF($G108=Tabelid!$L$6,Eksplikatsioon!AE109/SUM(Eksplikatsioon!$O109:'Eksplikatsioon'!$AG109),IF($G108=Tabelid!$L$4,IFERROR(SUMIFS($E:$E,$G:$G,Tabelid!$L$1,$C:$C,Tabelid!$J$4,$H:$H,Z$2,$A:$A,$A108)/SUMIFS($E:$E,$G:$G,Tabelid!$L$1,$C:$C,Tabelid!$J$4,$A:$A,$A108),0),IF($G108=Tabelid!$L$5,IFERROR(SUMIFS($E:$E,$G:$G,Tabelid!$L$1,$C:$C,Tabelid!$J$4,$H:$H,Z$2)/SUMIFS($E:$E,$G:$G,Tabelid!$L$1,$C:$C,Tabelid!$J$4),0),""))),"")</f>
        <v>0</v>
      </c>
      <c r="AA108" s="31">
        <f ca="1">IFERROR(IF($G108=Tabelid!$L$6,Eksplikatsioon!AF109/SUM(Eksplikatsioon!$O109:'Eksplikatsioon'!$AG109),IF($G108=Tabelid!$L$4,IFERROR(SUMIFS($E:$E,$G:$G,Tabelid!$L$1,$C:$C,Tabelid!$J$4,$H:$H,AA$2,$A:$A,$A108)/SUMIFS($E:$E,$G:$G,Tabelid!$L$1,$C:$C,Tabelid!$J$4,$A:$A,$A108),0),IF($G108=Tabelid!$L$5,IFERROR(SUMIFS($E:$E,$G:$G,Tabelid!$L$1,$C:$C,Tabelid!$J$4,$H:$H,AA$2)/SUMIFS($E:$E,$G:$G,Tabelid!$L$1,$C:$C,Tabelid!$J$4),0),""))),"")</f>
        <v>0</v>
      </c>
      <c r="AB108" s="31">
        <f ca="1">IFERROR(IF($G108=Tabelid!$L$6,Eksplikatsioon!AG109/SUM(Eksplikatsioon!$O109:'Eksplikatsioon'!$AG109),IF($G108=Tabelid!$L$4,IFERROR(SUMIFS($E:$E,$G:$G,Tabelid!$L$1,$C:$C,Tabelid!$J$4,$H:$H,AB$2,$A:$A,$A108)/SUMIFS($E:$E,$G:$G,Tabelid!$L$1,$C:$C,Tabelid!$J$4,$A:$A,$A108),0),IF($G108=Tabelid!$L$5,IFERROR(SUMIFS($E:$E,$G:$G,Tabelid!$L$1,$C:$C,Tabelid!$J$4,$H:$H,AB$2)/SUMIFS($E:$E,$G:$G,Tabelid!$L$1,$C:$C,Tabelid!$J$4),0),""))),"")</f>
        <v>0</v>
      </c>
      <c r="AC108" s="31">
        <f ca="1">IFERROR(IF($G108=Tabelid!$L$6,$E108*J108,IFERROR($E108*J108/SUM($J108:$AB108)*(Eksplikatsioon!O109)/SUMPRODUCT($J108:$AB108,Eksplikatsioon!$O109:$AG109),"")),"")</f>
        <v>0</v>
      </c>
      <c r="AD108" s="31">
        <f ca="1">IFERROR(IF($G108=Tabelid!$L$6,$E108*K108,IFERROR($E108*K108/SUM($J108:$AB108)*(Eksplikatsioon!P109)/SUMPRODUCT($J108:$AB108,Eksplikatsioon!$O109:$AG109),"")),"")</f>
        <v>0.44616525738021068</v>
      </c>
      <c r="AE108" s="31">
        <f ca="1">IFERROR(IF($G108=Tabelid!$L$6,$E108*L108,IFERROR($E108*L108/SUM($J108:$AB108)*(Eksplikatsioon!Q109)/SUMPRODUCT($J108:$AB108,Eksplikatsioon!$O109:$AG109),"")),"")</f>
        <v>0</v>
      </c>
      <c r="AF108" s="31">
        <f ca="1">IFERROR(IF($G108=Tabelid!$L$6,$E108*M108,IFERROR($E108*M108/SUM($J108:$AB108)*(Eksplikatsioon!R109)/SUMPRODUCT($J108:$AB108,Eksplikatsioon!$O109:$AG109),"")),"")</f>
        <v>6.8538347426197896</v>
      </c>
      <c r="AG108" s="31">
        <f ca="1">IFERROR(IF($G108=Tabelid!$L$6,$E108*N108,IFERROR($E108*N108/SUM($J108:$AB108)*(Eksplikatsioon!S109)/SUMPRODUCT($J108:$AB108,Eksplikatsioon!$O109:$AG109),"")),"")</f>
        <v>0</v>
      </c>
      <c r="AH108" s="31">
        <f ca="1">IFERROR(IF($G108=Tabelid!$L$6,$E108*O108,IFERROR($E108*O108/SUM($J108:$AB108)*(Eksplikatsioon!T109)/SUMPRODUCT($J108:$AB108,Eksplikatsioon!$O109:$AG109),"")),"")</f>
        <v>0</v>
      </c>
      <c r="AI108" s="31">
        <f ca="1">IFERROR(IF($G108=Tabelid!$L$6,$E108*P108,IFERROR($E108*P108/SUM($J108:$AB108)*(Eksplikatsioon!U109)/SUMPRODUCT($J108:$AB108,Eksplikatsioon!$O109:$AG109),"")),"")</f>
        <v>0</v>
      </c>
      <c r="AJ108" s="31">
        <f ca="1">IFERROR(IF($G108=Tabelid!$L$6,$E108*Q108,IFERROR($E108*Q108/SUM($J108:$AB108)*(Eksplikatsioon!V109)/SUMPRODUCT($J108:$AB108,Eksplikatsioon!$O109:$AG109),"")),"")</f>
        <v>0</v>
      </c>
      <c r="AK108" s="31">
        <f ca="1">IFERROR(IF($G108=Tabelid!$L$6,$E108*R108,IFERROR($E108*R108/SUM($J108:$AB108)*(Eksplikatsioon!W109)/SUMPRODUCT($J108:$AB108,Eksplikatsioon!$O109:$AG109),"")),"")</f>
        <v>0</v>
      </c>
      <c r="AL108" s="31">
        <f ca="1">IFERROR(IF($G108=Tabelid!$L$6,$E108*S108,IFERROR($E108*S108/SUM($J108:$AB108)*(Eksplikatsioon!X109)/SUMPRODUCT($J108:$AB108,Eksplikatsioon!$O109:$AG109),"")),"")</f>
        <v>0</v>
      </c>
      <c r="AM108" s="31">
        <f ca="1">IFERROR(IF($G108=Tabelid!$L$6,$E108*T108,IFERROR($E108*T108/SUM($J108:$AB108)*(Eksplikatsioon!Y109)/SUMPRODUCT($J108:$AB108,Eksplikatsioon!$O109:$AG109),"")),"")</f>
        <v>0</v>
      </c>
      <c r="AN108" s="31">
        <f ca="1">IFERROR(IF($G108=Tabelid!$L$6,$E108*U108,IFERROR($E108*U108/SUM($J108:$AB108)*(Eksplikatsioon!Z109)/SUMPRODUCT($J108:$AB108,Eksplikatsioon!$O109:$AG109),"")),"")</f>
        <v>0</v>
      </c>
      <c r="AO108" s="31">
        <f ca="1">IFERROR(IF($G108=Tabelid!$L$6,$E108*V108,IFERROR($E108*V108/SUM($J108:$AB108)*(Eksplikatsioon!AA109)/SUMPRODUCT($J108:$AB108,Eksplikatsioon!$O109:$AG109),"")),"")</f>
        <v>0</v>
      </c>
      <c r="AP108" s="31">
        <f ca="1">IFERROR(IF($G108=Tabelid!$L$6,$E108*W108,IFERROR($E108*W108/SUM($J108:$AB108)*(Eksplikatsioon!AB109)/SUMPRODUCT($J108:$AB108,Eksplikatsioon!$O109:$AG109),"")),"")</f>
        <v>0</v>
      </c>
      <c r="AQ108" s="31">
        <f ca="1">IFERROR(IF($G108=Tabelid!$L$6,$E108*X108,IFERROR($E108*X108/SUM($J108:$AB108)*(Eksplikatsioon!AC109)/SUMPRODUCT($J108:$AB108,Eksplikatsioon!$O109:$AG109),"")),"")</f>
        <v>0</v>
      </c>
      <c r="AR108" s="31">
        <f ca="1">IFERROR(IF($G108=Tabelid!$L$6,$E108*Y108,IFERROR($E108*Y108/SUM($J108:$AB108)*(Eksplikatsioon!AD109)/SUMPRODUCT($J108:$AB108,Eksplikatsioon!$O109:$AG109),"")),"")</f>
        <v>0</v>
      </c>
      <c r="AS108" s="31">
        <f ca="1">IFERROR(IF($G108=Tabelid!$L$6,$E108*Z108,IFERROR($E108*Z108/SUM($J108:$AB108)*(Eksplikatsioon!AE109)/SUMPRODUCT($J108:$AB108,Eksplikatsioon!$O109:$AG109),"")),"")</f>
        <v>0</v>
      </c>
      <c r="AT108" s="31">
        <f ca="1">IFERROR(IF($G108=Tabelid!$L$6,$E108*AA108,IFERROR($E108*AA108/SUM($J108:$AB108)*(Eksplikatsioon!AF109)/SUMPRODUCT($J108:$AB108,Eksplikatsioon!$O109:$AG109),"")),"")</f>
        <v>0</v>
      </c>
      <c r="AU108" s="31">
        <f ca="1">IFERROR(IF($G108=Tabelid!$L$6,$E108*AB108,IFERROR($E108*AB108/SUM($J108:$AB108)*(Eksplikatsioon!AG109)/SUMPRODUCT($J108:$AB108,Eksplikatsioon!$O109:$AG109),"")),"")</f>
        <v>0</v>
      </c>
    </row>
    <row r="109" spans="1:47" x14ac:dyDescent="0.35">
      <c r="A109" s="23" t="str">
        <f>IF(Eksplikatsioon!A110=0,"",Eksplikatsioon!A110)</f>
        <v>02</v>
      </c>
      <c r="B109" s="60">
        <f>IF(Eksplikatsioon!B110=0,"",Eksplikatsioon!B110)</f>
        <v>234</v>
      </c>
      <c r="C109" s="23" t="str">
        <f>IF(Eksplikatsioon!C110=0,"",Eksplikatsioon!C110)</f>
        <v>ÜÜRITAV PIND</v>
      </c>
      <c r="D109" s="23" t="str">
        <f>IF(Eksplikatsioon!D110=0,"",Eksplikatsioon!D110)</f>
        <v>Koridor</v>
      </c>
      <c r="E109" s="58">
        <f>IF(Eksplikatsioon!F110=0,"",Eksplikatsioon!F110)</f>
        <v>65.3</v>
      </c>
      <c r="F109" s="23" t="str">
        <f>IF(Eksplikatsioon!H110=0,"",Eksplikatsioon!H110)</f>
        <v/>
      </c>
      <c r="G109" s="23" t="str">
        <f>IF(Eksplikatsioon!J110=0,"",Eksplikatsioon!J110)</f>
        <v>Ühiskasutuses muu pind (korrus)</v>
      </c>
      <c r="H109" s="23" t="str">
        <f>IF(Eksplikatsioon!K110=0,"",Eksplikatsioon!K110)</f>
        <v/>
      </c>
      <c r="I109" s="23" t="str">
        <f>IF(Eksplikatsioon!L110=0,"",Eksplikatsioon!L110)</f>
        <v/>
      </c>
      <c r="J109" s="31">
        <f ca="1">IFERROR(IF($G109=Tabelid!$L$6,Eksplikatsioon!O110/SUM(Eksplikatsioon!$O110:'Eksplikatsioon'!$AG110),IF($G109=Tabelid!$L$4,IFERROR(SUMIFS($E:$E,$G:$G,Tabelid!$L$1,$C:$C,Tabelid!$J$4,$H:$H,J$2,$A:$A,$A109)/SUMIFS($E:$E,$G:$G,Tabelid!$L$1,$C:$C,Tabelid!$J$4,$A:$A,$A109),0),IF($G109=Tabelid!$L$5,IFERROR(SUMIFS($E:$E,$G:$G,Tabelid!$L$1,$C:$C,Tabelid!$J$4,$H:$H,J$2)/SUMIFS($E:$E,$G:$G,Tabelid!$L$1,$C:$C,Tabelid!$J$4),0),""))),"")</f>
        <v>0</v>
      </c>
      <c r="K109" s="31">
        <f ca="1">IFERROR(IF($G109=Tabelid!$L$6,Eksplikatsioon!P110/SUM(Eksplikatsioon!$O110:'Eksplikatsioon'!$AG110),IF($G109=Tabelid!$L$4,IFERROR(SUMIFS($E:$E,$G:$G,Tabelid!$L$1,$C:$C,Tabelid!$J$4,$H:$H,K$2,$A:$A,$A109)/SUMIFS($E:$E,$G:$G,Tabelid!$L$1,$C:$C,Tabelid!$J$4,$A:$A,$A109),0),IF($G109=Tabelid!$L$5,IFERROR(SUMIFS($E:$E,$G:$G,Tabelid!$L$1,$C:$C,Tabelid!$J$4,$H:$H,K$2)/SUMIFS($E:$E,$G:$G,Tabelid!$L$1,$C:$C,Tabelid!$J$4),0),""))),"")</f>
        <v>6.1118528408248038E-2</v>
      </c>
      <c r="L109" s="31">
        <f ca="1">IFERROR(IF($G109=Tabelid!$L$6,Eksplikatsioon!Q110/SUM(Eksplikatsioon!$O110:'Eksplikatsioon'!$AG110),IF($G109=Tabelid!$L$4,IFERROR(SUMIFS($E:$E,$G:$G,Tabelid!$L$1,$C:$C,Tabelid!$J$4,$H:$H,L$2,$A:$A,$A109)/SUMIFS($E:$E,$G:$G,Tabelid!$L$1,$C:$C,Tabelid!$J$4,$A:$A,$A109),0),IF($G109=Tabelid!$L$5,IFERROR(SUMIFS($E:$E,$G:$G,Tabelid!$L$1,$C:$C,Tabelid!$J$4,$H:$H,L$2)/SUMIFS($E:$E,$G:$G,Tabelid!$L$1,$C:$C,Tabelid!$J$4),0),""))),"")</f>
        <v>0</v>
      </c>
      <c r="M109" s="31">
        <f ca="1">IFERROR(IF($G109=Tabelid!$L$6,Eksplikatsioon!R110/SUM(Eksplikatsioon!$O110:'Eksplikatsioon'!$AG110),IF($G109=Tabelid!$L$4,IFERROR(SUMIFS($E:$E,$G:$G,Tabelid!$L$1,$C:$C,Tabelid!$J$4,$H:$H,M$2,$A:$A,$A109)/SUMIFS($E:$E,$G:$G,Tabelid!$L$1,$C:$C,Tabelid!$J$4,$A:$A,$A109),0),IF($G109=Tabelid!$L$5,IFERROR(SUMIFS($E:$E,$G:$G,Tabelid!$L$1,$C:$C,Tabelid!$J$4,$H:$H,M$2)/SUMIFS($E:$E,$G:$G,Tabelid!$L$1,$C:$C,Tabelid!$J$4),0),""))),"")</f>
        <v>0.93888147159175206</v>
      </c>
      <c r="N109" s="31">
        <f ca="1">IFERROR(IF($G109=Tabelid!$L$6,Eksplikatsioon!S110/SUM(Eksplikatsioon!$O110:'Eksplikatsioon'!$AG110),IF($G109=Tabelid!$L$4,IFERROR(SUMIFS($E:$E,$G:$G,Tabelid!$L$1,$C:$C,Tabelid!$J$4,$H:$H,N$2,$A:$A,$A109)/SUMIFS($E:$E,$G:$G,Tabelid!$L$1,$C:$C,Tabelid!$J$4,$A:$A,$A109),0),IF($G109=Tabelid!$L$5,IFERROR(SUMIFS($E:$E,$G:$G,Tabelid!$L$1,$C:$C,Tabelid!$J$4,$H:$H,N$2)/SUMIFS($E:$E,$G:$G,Tabelid!$L$1,$C:$C,Tabelid!$J$4),0),""))),"")</f>
        <v>0</v>
      </c>
      <c r="O109" s="31">
        <f ca="1">IFERROR(IF($G109=Tabelid!$L$6,Eksplikatsioon!T110/SUM(Eksplikatsioon!$O110:'Eksplikatsioon'!$AG110),IF($G109=Tabelid!$L$4,IFERROR(SUMIFS($E:$E,$G:$G,Tabelid!$L$1,$C:$C,Tabelid!$J$4,$H:$H,O$2,$A:$A,$A109)/SUMIFS($E:$E,$G:$G,Tabelid!$L$1,$C:$C,Tabelid!$J$4,$A:$A,$A109),0),IF($G109=Tabelid!$L$5,IFERROR(SUMIFS($E:$E,$G:$G,Tabelid!$L$1,$C:$C,Tabelid!$J$4,$H:$H,O$2)/SUMIFS($E:$E,$G:$G,Tabelid!$L$1,$C:$C,Tabelid!$J$4),0),""))),"")</f>
        <v>0</v>
      </c>
      <c r="P109" s="31">
        <f ca="1">IFERROR(IF($G109=Tabelid!$L$6,Eksplikatsioon!U110/SUM(Eksplikatsioon!$O110:'Eksplikatsioon'!$AG110),IF($G109=Tabelid!$L$4,IFERROR(SUMIFS($E:$E,$G:$G,Tabelid!$L$1,$C:$C,Tabelid!$J$4,$H:$H,P$2,$A:$A,$A109)/SUMIFS($E:$E,$G:$G,Tabelid!$L$1,$C:$C,Tabelid!$J$4,$A:$A,$A109),0),IF($G109=Tabelid!$L$5,IFERROR(SUMIFS($E:$E,$G:$G,Tabelid!$L$1,$C:$C,Tabelid!$J$4,$H:$H,P$2)/SUMIFS($E:$E,$G:$G,Tabelid!$L$1,$C:$C,Tabelid!$J$4),0),""))),"")</f>
        <v>0</v>
      </c>
      <c r="Q109" s="31">
        <f ca="1">IFERROR(IF($G109=Tabelid!$L$6,Eksplikatsioon!V110/SUM(Eksplikatsioon!$O110:'Eksplikatsioon'!$AG110),IF($G109=Tabelid!$L$4,IFERROR(SUMIFS($E:$E,$G:$G,Tabelid!$L$1,$C:$C,Tabelid!$J$4,$H:$H,Q$2,$A:$A,$A109)/SUMIFS($E:$E,$G:$G,Tabelid!$L$1,$C:$C,Tabelid!$J$4,$A:$A,$A109),0),IF($G109=Tabelid!$L$5,IFERROR(SUMIFS($E:$E,$G:$G,Tabelid!$L$1,$C:$C,Tabelid!$J$4,$H:$H,Q$2)/SUMIFS($E:$E,$G:$G,Tabelid!$L$1,$C:$C,Tabelid!$J$4),0),""))),"")</f>
        <v>0</v>
      </c>
      <c r="R109" s="31">
        <f ca="1">IFERROR(IF($G109=Tabelid!$L$6,Eksplikatsioon!W110/SUM(Eksplikatsioon!$O110:'Eksplikatsioon'!$AG110),IF($G109=Tabelid!$L$4,IFERROR(SUMIFS($E:$E,$G:$G,Tabelid!$L$1,$C:$C,Tabelid!$J$4,$H:$H,R$2,$A:$A,$A109)/SUMIFS($E:$E,$G:$G,Tabelid!$L$1,$C:$C,Tabelid!$J$4,$A:$A,$A109),0),IF($G109=Tabelid!$L$5,IFERROR(SUMIFS($E:$E,$G:$G,Tabelid!$L$1,$C:$C,Tabelid!$J$4,$H:$H,R$2)/SUMIFS($E:$E,$G:$G,Tabelid!$L$1,$C:$C,Tabelid!$J$4),0),""))),"")</f>
        <v>0</v>
      </c>
      <c r="S109" s="31">
        <f ca="1">IFERROR(IF($G109=Tabelid!$L$6,Eksplikatsioon!X110/SUM(Eksplikatsioon!$O110:'Eksplikatsioon'!$AG110),IF($G109=Tabelid!$L$4,IFERROR(SUMIFS($E:$E,$G:$G,Tabelid!$L$1,$C:$C,Tabelid!$J$4,$H:$H,S$2,$A:$A,$A109)/SUMIFS($E:$E,$G:$G,Tabelid!$L$1,$C:$C,Tabelid!$J$4,$A:$A,$A109),0),IF($G109=Tabelid!$L$5,IFERROR(SUMIFS($E:$E,$G:$G,Tabelid!$L$1,$C:$C,Tabelid!$J$4,$H:$H,S$2)/SUMIFS($E:$E,$G:$G,Tabelid!$L$1,$C:$C,Tabelid!$J$4),0),""))),"")</f>
        <v>0</v>
      </c>
      <c r="T109" s="31">
        <f ca="1">IFERROR(IF($G109=Tabelid!$L$6,Eksplikatsioon!Y110/SUM(Eksplikatsioon!$O110:'Eksplikatsioon'!$AG110),IF($G109=Tabelid!$L$4,IFERROR(SUMIFS($E:$E,$G:$G,Tabelid!$L$1,$C:$C,Tabelid!$J$4,$H:$H,T$2,$A:$A,$A109)/SUMIFS($E:$E,$G:$G,Tabelid!$L$1,$C:$C,Tabelid!$J$4,$A:$A,$A109),0),IF($G109=Tabelid!$L$5,IFERROR(SUMIFS($E:$E,$G:$G,Tabelid!$L$1,$C:$C,Tabelid!$J$4,$H:$H,T$2)/SUMIFS($E:$E,$G:$G,Tabelid!$L$1,$C:$C,Tabelid!$J$4),0),""))),"")</f>
        <v>0</v>
      </c>
      <c r="U109" s="31">
        <f ca="1">IFERROR(IF($G109=Tabelid!$L$6,Eksplikatsioon!Z110/SUM(Eksplikatsioon!$O110:'Eksplikatsioon'!$AG110),IF($G109=Tabelid!$L$4,IFERROR(SUMIFS($E:$E,$G:$G,Tabelid!$L$1,$C:$C,Tabelid!$J$4,$H:$H,U$2,$A:$A,$A109)/SUMIFS($E:$E,$G:$G,Tabelid!$L$1,$C:$C,Tabelid!$J$4,$A:$A,$A109),0),IF($G109=Tabelid!$L$5,IFERROR(SUMIFS($E:$E,$G:$G,Tabelid!$L$1,$C:$C,Tabelid!$J$4,$H:$H,U$2)/SUMIFS($E:$E,$G:$G,Tabelid!$L$1,$C:$C,Tabelid!$J$4),0),""))),"")</f>
        <v>0</v>
      </c>
      <c r="V109" s="31">
        <f ca="1">IFERROR(IF($G109=Tabelid!$L$6,Eksplikatsioon!AA110/SUM(Eksplikatsioon!$O110:'Eksplikatsioon'!$AG110),IF($G109=Tabelid!$L$4,IFERROR(SUMIFS($E:$E,$G:$G,Tabelid!$L$1,$C:$C,Tabelid!$J$4,$H:$H,V$2,$A:$A,$A109)/SUMIFS($E:$E,$G:$G,Tabelid!$L$1,$C:$C,Tabelid!$J$4,$A:$A,$A109),0),IF($G109=Tabelid!$L$5,IFERROR(SUMIFS($E:$E,$G:$G,Tabelid!$L$1,$C:$C,Tabelid!$J$4,$H:$H,V$2)/SUMIFS($E:$E,$G:$G,Tabelid!$L$1,$C:$C,Tabelid!$J$4),0),""))),"")</f>
        <v>0</v>
      </c>
      <c r="W109" s="31">
        <f ca="1">IFERROR(IF($G109=Tabelid!$L$6,Eksplikatsioon!AB110/SUM(Eksplikatsioon!$O110:'Eksplikatsioon'!$AG110),IF($G109=Tabelid!$L$4,IFERROR(SUMIFS($E:$E,$G:$G,Tabelid!$L$1,$C:$C,Tabelid!$J$4,$H:$H,W$2,$A:$A,$A109)/SUMIFS($E:$E,$G:$G,Tabelid!$L$1,$C:$C,Tabelid!$J$4,$A:$A,$A109),0),IF($G109=Tabelid!$L$5,IFERROR(SUMIFS($E:$E,$G:$G,Tabelid!$L$1,$C:$C,Tabelid!$J$4,$H:$H,W$2)/SUMIFS($E:$E,$G:$G,Tabelid!$L$1,$C:$C,Tabelid!$J$4),0),""))),"")</f>
        <v>0</v>
      </c>
      <c r="X109" s="31">
        <f ca="1">IFERROR(IF($G109=Tabelid!$L$6,Eksplikatsioon!AC110/SUM(Eksplikatsioon!$O110:'Eksplikatsioon'!$AG110),IF($G109=Tabelid!$L$4,IFERROR(SUMIFS($E:$E,$G:$G,Tabelid!$L$1,$C:$C,Tabelid!$J$4,$H:$H,X$2,$A:$A,$A109)/SUMIFS($E:$E,$G:$G,Tabelid!$L$1,$C:$C,Tabelid!$J$4,$A:$A,$A109),0),IF($G109=Tabelid!$L$5,IFERROR(SUMIFS($E:$E,$G:$G,Tabelid!$L$1,$C:$C,Tabelid!$J$4,$H:$H,X$2)/SUMIFS($E:$E,$G:$G,Tabelid!$L$1,$C:$C,Tabelid!$J$4),0),""))),"")</f>
        <v>0</v>
      </c>
      <c r="Y109" s="31">
        <f ca="1">IFERROR(IF($G109=Tabelid!$L$6,Eksplikatsioon!AD110/SUM(Eksplikatsioon!$O110:'Eksplikatsioon'!$AG110),IF($G109=Tabelid!$L$4,IFERROR(SUMIFS($E:$E,$G:$G,Tabelid!$L$1,$C:$C,Tabelid!$J$4,$H:$H,Y$2,$A:$A,$A109)/SUMIFS($E:$E,$G:$G,Tabelid!$L$1,$C:$C,Tabelid!$J$4,$A:$A,$A109),0),IF($G109=Tabelid!$L$5,IFERROR(SUMIFS($E:$E,$G:$G,Tabelid!$L$1,$C:$C,Tabelid!$J$4,$H:$H,Y$2)/SUMIFS($E:$E,$G:$G,Tabelid!$L$1,$C:$C,Tabelid!$J$4),0),""))),"")</f>
        <v>0</v>
      </c>
      <c r="Z109" s="31">
        <f ca="1">IFERROR(IF($G109=Tabelid!$L$6,Eksplikatsioon!AE110/SUM(Eksplikatsioon!$O110:'Eksplikatsioon'!$AG110),IF($G109=Tabelid!$L$4,IFERROR(SUMIFS($E:$E,$G:$G,Tabelid!$L$1,$C:$C,Tabelid!$J$4,$H:$H,Z$2,$A:$A,$A109)/SUMIFS($E:$E,$G:$G,Tabelid!$L$1,$C:$C,Tabelid!$J$4,$A:$A,$A109),0),IF($G109=Tabelid!$L$5,IFERROR(SUMIFS($E:$E,$G:$G,Tabelid!$L$1,$C:$C,Tabelid!$J$4,$H:$H,Z$2)/SUMIFS($E:$E,$G:$G,Tabelid!$L$1,$C:$C,Tabelid!$J$4),0),""))),"")</f>
        <v>0</v>
      </c>
      <c r="AA109" s="31">
        <f ca="1">IFERROR(IF($G109=Tabelid!$L$6,Eksplikatsioon!AF110/SUM(Eksplikatsioon!$O110:'Eksplikatsioon'!$AG110),IF($G109=Tabelid!$L$4,IFERROR(SUMIFS($E:$E,$G:$G,Tabelid!$L$1,$C:$C,Tabelid!$J$4,$H:$H,AA$2,$A:$A,$A109)/SUMIFS($E:$E,$G:$G,Tabelid!$L$1,$C:$C,Tabelid!$J$4,$A:$A,$A109),0),IF($G109=Tabelid!$L$5,IFERROR(SUMIFS($E:$E,$G:$G,Tabelid!$L$1,$C:$C,Tabelid!$J$4,$H:$H,AA$2)/SUMIFS($E:$E,$G:$G,Tabelid!$L$1,$C:$C,Tabelid!$J$4),0),""))),"")</f>
        <v>0</v>
      </c>
      <c r="AB109" s="31">
        <f ca="1">IFERROR(IF($G109=Tabelid!$L$6,Eksplikatsioon!AG110/SUM(Eksplikatsioon!$O110:'Eksplikatsioon'!$AG110),IF($G109=Tabelid!$L$4,IFERROR(SUMIFS($E:$E,$G:$G,Tabelid!$L$1,$C:$C,Tabelid!$J$4,$H:$H,AB$2,$A:$A,$A109)/SUMIFS($E:$E,$G:$G,Tabelid!$L$1,$C:$C,Tabelid!$J$4,$A:$A,$A109),0),IF($G109=Tabelid!$L$5,IFERROR(SUMIFS($E:$E,$G:$G,Tabelid!$L$1,$C:$C,Tabelid!$J$4,$H:$H,AB$2)/SUMIFS($E:$E,$G:$G,Tabelid!$L$1,$C:$C,Tabelid!$J$4),0),""))),"")</f>
        <v>0</v>
      </c>
      <c r="AC109" s="31">
        <f ca="1">IFERROR(IF($G109=Tabelid!$L$6,$E109*J109,IFERROR($E109*J109/SUM($J109:$AB109)*(Eksplikatsioon!O110)/SUMPRODUCT($J109:$AB109,Eksplikatsioon!$O110:$AG110),"")),"")</f>
        <v>0</v>
      </c>
      <c r="AD109" s="31">
        <f ca="1">IFERROR(IF($G109=Tabelid!$L$6,$E109*K109,IFERROR($E109*K109/SUM($J109:$AB109)*(Eksplikatsioon!P110)/SUMPRODUCT($J109:$AB109,Eksplikatsioon!$O110:$AG110),"")),"")</f>
        <v>3.9910399050585967</v>
      </c>
      <c r="AE109" s="31">
        <f ca="1">IFERROR(IF($G109=Tabelid!$L$6,$E109*L109,IFERROR($E109*L109/SUM($J109:$AB109)*(Eksplikatsioon!Q110)/SUMPRODUCT($J109:$AB109,Eksplikatsioon!$O110:$AG110),"")),"")</f>
        <v>0</v>
      </c>
      <c r="AF109" s="31">
        <f ca="1">IFERROR(IF($G109=Tabelid!$L$6,$E109*M109,IFERROR($E109*M109/SUM($J109:$AB109)*(Eksplikatsioon!R110)/SUMPRODUCT($J109:$AB109,Eksplikatsioon!$O110:$AG110),"")),"")</f>
        <v>61.308960094941405</v>
      </c>
      <c r="AG109" s="31">
        <f ca="1">IFERROR(IF($G109=Tabelid!$L$6,$E109*N109,IFERROR($E109*N109/SUM($J109:$AB109)*(Eksplikatsioon!S110)/SUMPRODUCT($J109:$AB109,Eksplikatsioon!$O110:$AG110),"")),"")</f>
        <v>0</v>
      </c>
      <c r="AH109" s="31">
        <f ca="1">IFERROR(IF($G109=Tabelid!$L$6,$E109*O109,IFERROR($E109*O109/SUM($J109:$AB109)*(Eksplikatsioon!T110)/SUMPRODUCT($J109:$AB109,Eksplikatsioon!$O110:$AG110),"")),"")</f>
        <v>0</v>
      </c>
      <c r="AI109" s="31">
        <f ca="1">IFERROR(IF($G109=Tabelid!$L$6,$E109*P109,IFERROR($E109*P109/SUM($J109:$AB109)*(Eksplikatsioon!U110)/SUMPRODUCT($J109:$AB109,Eksplikatsioon!$O110:$AG110),"")),"")</f>
        <v>0</v>
      </c>
      <c r="AJ109" s="31">
        <f ca="1">IFERROR(IF($G109=Tabelid!$L$6,$E109*Q109,IFERROR($E109*Q109/SUM($J109:$AB109)*(Eksplikatsioon!V110)/SUMPRODUCT($J109:$AB109,Eksplikatsioon!$O110:$AG110),"")),"")</f>
        <v>0</v>
      </c>
      <c r="AK109" s="31">
        <f ca="1">IFERROR(IF($G109=Tabelid!$L$6,$E109*R109,IFERROR($E109*R109/SUM($J109:$AB109)*(Eksplikatsioon!W110)/SUMPRODUCT($J109:$AB109,Eksplikatsioon!$O110:$AG110),"")),"")</f>
        <v>0</v>
      </c>
      <c r="AL109" s="31">
        <f ca="1">IFERROR(IF($G109=Tabelid!$L$6,$E109*S109,IFERROR($E109*S109/SUM($J109:$AB109)*(Eksplikatsioon!X110)/SUMPRODUCT($J109:$AB109,Eksplikatsioon!$O110:$AG110),"")),"")</f>
        <v>0</v>
      </c>
      <c r="AM109" s="31">
        <f ca="1">IFERROR(IF($G109=Tabelid!$L$6,$E109*T109,IFERROR($E109*T109/SUM($J109:$AB109)*(Eksplikatsioon!Y110)/SUMPRODUCT($J109:$AB109,Eksplikatsioon!$O110:$AG110),"")),"")</f>
        <v>0</v>
      </c>
      <c r="AN109" s="31">
        <f ca="1">IFERROR(IF($G109=Tabelid!$L$6,$E109*U109,IFERROR($E109*U109/SUM($J109:$AB109)*(Eksplikatsioon!Z110)/SUMPRODUCT($J109:$AB109,Eksplikatsioon!$O110:$AG110),"")),"")</f>
        <v>0</v>
      </c>
      <c r="AO109" s="31">
        <f ca="1">IFERROR(IF($G109=Tabelid!$L$6,$E109*V109,IFERROR($E109*V109/SUM($J109:$AB109)*(Eksplikatsioon!AA110)/SUMPRODUCT($J109:$AB109,Eksplikatsioon!$O110:$AG110),"")),"")</f>
        <v>0</v>
      </c>
      <c r="AP109" s="31">
        <f ca="1">IFERROR(IF($G109=Tabelid!$L$6,$E109*W109,IFERROR($E109*W109/SUM($J109:$AB109)*(Eksplikatsioon!AB110)/SUMPRODUCT($J109:$AB109,Eksplikatsioon!$O110:$AG110),"")),"")</f>
        <v>0</v>
      </c>
      <c r="AQ109" s="31">
        <f ca="1">IFERROR(IF($G109=Tabelid!$L$6,$E109*X109,IFERROR($E109*X109/SUM($J109:$AB109)*(Eksplikatsioon!AC110)/SUMPRODUCT($J109:$AB109,Eksplikatsioon!$O110:$AG110),"")),"")</f>
        <v>0</v>
      </c>
      <c r="AR109" s="31">
        <f ca="1">IFERROR(IF($G109=Tabelid!$L$6,$E109*Y109,IFERROR($E109*Y109/SUM($J109:$AB109)*(Eksplikatsioon!AD110)/SUMPRODUCT($J109:$AB109,Eksplikatsioon!$O110:$AG110),"")),"")</f>
        <v>0</v>
      </c>
      <c r="AS109" s="31">
        <f ca="1">IFERROR(IF($G109=Tabelid!$L$6,$E109*Z109,IFERROR($E109*Z109/SUM($J109:$AB109)*(Eksplikatsioon!AE110)/SUMPRODUCT($J109:$AB109,Eksplikatsioon!$O110:$AG110),"")),"")</f>
        <v>0</v>
      </c>
      <c r="AT109" s="31">
        <f ca="1">IFERROR(IF($G109=Tabelid!$L$6,$E109*AA109,IFERROR($E109*AA109/SUM($J109:$AB109)*(Eksplikatsioon!AF110)/SUMPRODUCT($J109:$AB109,Eksplikatsioon!$O110:$AG110),"")),"")</f>
        <v>0</v>
      </c>
      <c r="AU109" s="31">
        <f ca="1">IFERROR(IF($G109=Tabelid!$L$6,$E109*AB109,IFERROR($E109*AB109/SUM($J109:$AB109)*(Eksplikatsioon!AG110)/SUMPRODUCT($J109:$AB109,Eksplikatsioon!$O110:$AG110),"")),"")</f>
        <v>0</v>
      </c>
    </row>
    <row r="110" spans="1:47" x14ac:dyDescent="0.35">
      <c r="A110" s="23" t="str">
        <f>IF(Eksplikatsioon!A111=0,"",Eksplikatsioon!A111)</f>
        <v>02</v>
      </c>
      <c r="B110" s="60">
        <f>IF(Eksplikatsioon!B111=0,"",Eksplikatsioon!B111)</f>
        <v>235</v>
      </c>
      <c r="C110" s="23" t="str">
        <f>IF(Eksplikatsioon!C111=0,"",Eksplikatsioon!C111)</f>
        <v>ÜÜRITAV PIND</v>
      </c>
      <c r="D110" s="23" t="str">
        <f>IF(Eksplikatsioon!D111=0,"",Eksplikatsioon!D111)</f>
        <v>Kabinet/Büroo</v>
      </c>
      <c r="E110" s="58">
        <f>IF(Eksplikatsioon!F111=0,"",Eksplikatsioon!F111)</f>
        <v>16.399999999999999</v>
      </c>
      <c r="F110" s="23" t="str">
        <f>IF(Eksplikatsioon!H111=0,"",Eksplikatsioon!H111)</f>
        <v/>
      </c>
      <c r="G110" s="23" t="str">
        <f>IF(Eksplikatsioon!J111=0,"",Eksplikatsioon!J111)</f>
        <v>Ainukasutuses pind</v>
      </c>
      <c r="H110" s="23" t="str">
        <f>IF(Eksplikatsioon!K111=0,"",Eksplikatsioon!K111)</f>
        <v>Viru Maakohus</v>
      </c>
      <c r="I110" s="23" t="str">
        <f>IF(Eksplikatsioon!L111=0,"",Eksplikatsioon!L111)</f>
        <v>KOOLI2_02</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35">
      <c r="A111" s="23" t="str">
        <f>IF(Eksplikatsioon!A112=0,"",Eksplikatsioon!A112)</f>
        <v>02</v>
      </c>
      <c r="B111" s="60">
        <f>IF(Eksplikatsioon!B112=0,"",Eksplikatsioon!B112)</f>
        <v>236</v>
      </c>
      <c r="C111" s="23" t="str">
        <f>IF(Eksplikatsioon!C112=0,"",Eksplikatsioon!C112)</f>
        <v>ÜÜRITAV PIND</v>
      </c>
      <c r="D111" s="23" t="str">
        <f>IF(Eksplikatsioon!D112=0,"",Eksplikatsioon!D112)</f>
        <v>Kabinet/Büroo</v>
      </c>
      <c r="E111" s="58">
        <f>IF(Eksplikatsioon!F112=0,"",Eksplikatsioon!F112)</f>
        <v>15.8</v>
      </c>
      <c r="F111" s="23" t="str">
        <f>IF(Eksplikatsioon!H112=0,"",Eksplikatsioon!H112)</f>
        <v/>
      </c>
      <c r="G111" s="23" t="str">
        <f>IF(Eksplikatsioon!J112=0,"",Eksplikatsioon!J112)</f>
        <v>Ainukasutuses pind</v>
      </c>
      <c r="H111" s="23" t="str">
        <f>IF(Eksplikatsioon!K112=0,"",Eksplikatsioon!K112)</f>
        <v>Viru Maakohus</v>
      </c>
      <c r="I111" s="23" t="str">
        <f>IF(Eksplikatsioon!L112=0,"",Eksplikatsioon!L112)</f>
        <v>KOOLI2_02</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35">
      <c r="A112" s="23" t="str">
        <f>IF(Eksplikatsioon!A113=0,"",Eksplikatsioon!A113)</f>
        <v>02</v>
      </c>
      <c r="B112" s="60">
        <f>IF(Eksplikatsioon!B113=0,"",Eksplikatsioon!B113)</f>
        <v>237</v>
      </c>
      <c r="C112" s="23" t="str">
        <f>IF(Eksplikatsioon!C113=0,"",Eksplikatsioon!C113)</f>
        <v>ÜÜRITAV PIND</v>
      </c>
      <c r="D112" s="23" t="str">
        <f>IF(Eksplikatsioon!D113=0,"",Eksplikatsioon!D113)</f>
        <v>Kabinet/Büroo</v>
      </c>
      <c r="E112" s="58">
        <f>IF(Eksplikatsioon!F113=0,"",Eksplikatsioon!F113)</f>
        <v>15.9</v>
      </c>
      <c r="F112" s="23" t="str">
        <f>IF(Eksplikatsioon!H113=0,"",Eksplikatsioon!H113)</f>
        <v/>
      </c>
      <c r="G112" s="23" t="str">
        <f>IF(Eksplikatsioon!J113=0,"",Eksplikatsioon!J113)</f>
        <v>Ainukasutuses pind</v>
      </c>
      <c r="H112" s="23" t="str">
        <f>IF(Eksplikatsioon!K113=0,"",Eksplikatsioon!K113)</f>
        <v>Viru Maakohus</v>
      </c>
      <c r="I112" s="23" t="str">
        <f>IF(Eksplikatsioon!L113=0,"",Eksplikatsioon!L113)</f>
        <v>KOOLI2_02</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35">
      <c r="A113" s="23" t="str">
        <f>IF(Eksplikatsioon!A114=0,"",Eksplikatsioon!A114)</f>
        <v>02</v>
      </c>
      <c r="B113" s="60">
        <f>IF(Eksplikatsioon!B114=0,"",Eksplikatsioon!B114)</f>
        <v>238</v>
      </c>
      <c r="C113" s="23" t="str">
        <f>IF(Eksplikatsioon!C114=0,"",Eksplikatsioon!C114)</f>
        <v>ÜÜRITAV PIND</v>
      </c>
      <c r="D113" s="23" t="str">
        <f>IF(Eksplikatsioon!D114=0,"",Eksplikatsioon!D114)</f>
        <v>Kabinet/Büroo</v>
      </c>
      <c r="E113" s="58">
        <f>IF(Eksplikatsioon!F114=0,"",Eksplikatsioon!F114)</f>
        <v>23.6</v>
      </c>
      <c r="F113" s="23" t="str">
        <f>IF(Eksplikatsioon!H114=0,"",Eksplikatsioon!H114)</f>
        <v/>
      </c>
      <c r="G113" s="23" t="str">
        <f>IF(Eksplikatsioon!J114=0,"",Eksplikatsioon!J114)</f>
        <v>Ainukasutuses pind</v>
      </c>
      <c r="H113" s="23" t="str">
        <f>IF(Eksplikatsioon!K114=0,"",Eksplikatsioon!K114)</f>
        <v>Viru Maakohus</v>
      </c>
      <c r="I113" s="23" t="str">
        <f>IF(Eksplikatsioon!L114=0,"",Eksplikatsioon!L114)</f>
        <v>KOOLI2_02</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35">
      <c r="A114" s="23" t="str">
        <f>IF(Eksplikatsioon!A115=0,"",Eksplikatsioon!A115)</f>
        <v>02</v>
      </c>
      <c r="B114" s="60">
        <f>IF(Eksplikatsioon!B115=0,"",Eksplikatsioon!B115)</f>
        <v>239</v>
      </c>
      <c r="C114" s="23" t="str">
        <f>IF(Eksplikatsioon!C115=0,"",Eksplikatsioon!C115)</f>
        <v>ÜÜRITAV PIND</v>
      </c>
      <c r="D114" s="23" t="str">
        <f>IF(Eksplikatsioon!D115=0,"",Eksplikatsioon!D115)</f>
        <v>Puhkeruum</v>
      </c>
      <c r="E114" s="58">
        <f>IF(Eksplikatsioon!F115=0,"",Eksplikatsioon!F115)</f>
        <v>10.5</v>
      </c>
      <c r="F114" s="23" t="str">
        <f>IF(Eksplikatsioon!H115=0,"",Eksplikatsioon!H115)</f>
        <v/>
      </c>
      <c r="G114" s="23" t="str">
        <f>IF(Eksplikatsioon!J115=0,"",Eksplikatsioon!J115)</f>
        <v>Ühiskasutuses muu pind (korrus)</v>
      </c>
      <c r="H114" s="23" t="str">
        <f>IF(Eksplikatsioon!K115=0,"",Eksplikatsioon!K115)</f>
        <v/>
      </c>
      <c r="I114" s="23" t="str">
        <f>IF(Eksplikatsioon!L115=0,"",Eksplikatsioon!L115)</f>
        <v/>
      </c>
      <c r="J114" s="31">
        <f ca="1">IFERROR(IF($G114=Tabelid!$L$6,Eksplikatsioon!O115/SUM(Eksplikatsioon!$O115:'Eksplikatsioon'!$AG115),IF($G114=Tabelid!$L$4,IFERROR(SUMIFS($E:$E,$G:$G,Tabelid!$L$1,$C:$C,Tabelid!$J$4,$H:$H,J$2,$A:$A,$A114)/SUMIFS($E:$E,$G:$G,Tabelid!$L$1,$C:$C,Tabelid!$J$4,$A:$A,$A114),0),IF($G114=Tabelid!$L$5,IFERROR(SUMIFS($E:$E,$G:$G,Tabelid!$L$1,$C:$C,Tabelid!$J$4,$H:$H,J$2)/SUMIFS($E:$E,$G:$G,Tabelid!$L$1,$C:$C,Tabelid!$J$4),0),""))),"")</f>
        <v>0</v>
      </c>
      <c r="K114" s="31">
        <f ca="1">IFERROR(IF($G114=Tabelid!$L$6,Eksplikatsioon!P115/SUM(Eksplikatsioon!$O115:'Eksplikatsioon'!$AG115),IF($G114=Tabelid!$L$4,IFERROR(SUMIFS($E:$E,$G:$G,Tabelid!$L$1,$C:$C,Tabelid!$J$4,$H:$H,K$2,$A:$A,$A114)/SUMIFS($E:$E,$G:$G,Tabelid!$L$1,$C:$C,Tabelid!$J$4,$A:$A,$A114),0),IF($G114=Tabelid!$L$5,IFERROR(SUMIFS($E:$E,$G:$G,Tabelid!$L$1,$C:$C,Tabelid!$J$4,$H:$H,K$2)/SUMIFS($E:$E,$G:$G,Tabelid!$L$1,$C:$C,Tabelid!$J$4),0),""))),"")</f>
        <v>6.1118528408248038E-2</v>
      </c>
      <c r="L114" s="31">
        <f ca="1">IFERROR(IF($G114=Tabelid!$L$6,Eksplikatsioon!Q115/SUM(Eksplikatsioon!$O115:'Eksplikatsioon'!$AG115),IF($G114=Tabelid!$L$4,IFERROR(SUMIFS($E:$E,$G:$G,Tabelid!$L$1,$C:$C,Tabelid!$J$4,$H:$H,L$2,$A:$A,$A114)/SUMIFS($E:$E,$G:$G,Tabelid!$L$1,$C:$C,Tabelid!$J$4,$A:$A,$A114),0),IF($G114=Tabelid!$L$5,IFERROR(SUMIFS($E:$E,$G:$G,Tabelid!$L$1,$C:$C,Tabelid!$J$4,$H:$H,L$2)/SUMIFS($E:$E,$G:$G,Tabelid!$L$1,$C:$C,Tabelid!$J$4),0),""))),"")</f>
        <v>0</v>
      </c>
      <c r="M114" s="31">
        <f ca="1">IFERROR(IF($G114=Tabelid!$L$6,Eksplikatsioon!R115/SUM(Eksplikatsioon!$O115:'Eksplikatsioon'!$AG115),IF($G114=Tabelid!$L$4,IFERROR(SUMIFS($E:$E,$G:$G,Tabelid!$L$1,$C:$C,Tabelid!$J$4,$H:$H,M$2,$A:$A,$A114)/SUMIFS($E:$E,$G:$G,Tabelid!$L$1,$C:$C,Tabelid!$J$4,$A:$A,$A114),0),IF($G114=Tabelid!$L$5,IFERROR(SUMIFS($E:$E,$G:$G,Tabelid!$L$1,$C:$C,Tabelid!$J$4,$H:$H,M$2)/SUMIFS($E:$E,$G:$G,Tabelid!$L$1,$C:$C,Tabelid!$J$4),0),""))),"")</f>
        <v>0.93888147159175206</v>
      </c>
      <c r="N114" s="31">
        <f ca="1">IFERROR(IF($G114=Tabelid!$L$6,Eksplikatsioon!S115/SUM(Eksplikatsioon!$O115:'Eksplikatsioon'!$AG115),IF($G114=Tabelid!$L$4,IFERROR(SUMIFS($E:$E,$G:$G,Tabelid!$L$1,$C:$C,Tabelid!$J$4,$H:$H,N$2,$A:$A,$A114)/SUMIFS($E:$E,$G:$G,Tabelid!$L$1,$C:$C,Tabelid!$J$4,$A:$A,$A114),0),IF($G114=Tabelid!$L$5,IFERROR(SUMIFS($E:$E,$G:$G,Tabelid!$L$1,$C:$C,Tabelid!$J$4,$H:$H,N$2)/SUMIFS($E:$E,$G:$G,Tabelid!$L$1,$C:$C,Tabelid!$J$4),0),""))),"")</f>
        <v>0</v>
      </c>
      <c r="O114" s="31">
        <f ca="1">IFERROR(IF($G114=Tabelid!$L$6,Eksplikatsioon!T115/SUM(Eksplikatsioon!$O115:'Eksplikatsioon'!$AG115),IF($G114=Tabelid!$L$4,IFERROR(SUMIFS($E:$E,$G:$G,Tabelid!$L$1,$C:$C,Tabelid!$J$4,$H:$H,O$2,$A:$A,$A114)/SUMIFS($E:$E,$G:$G,Tabelid!$L$1,$C:$C,Tabelid!$J$4,$A:$A,$A114),0),IF($G114=Tabelid!$L$5,IFERROR(SUMIFS($E:$E,$G:$G,Tabelid!$L$1,$C:$C,Tabelid!$J$4,$H:$H,O$2)/SUMIFS($E:$E,$G:$G,Tabelid!$L$1,$C:$C,Tabelid!$J$4),0),""))),"")</f>
        <v>0</v>
      </c>
      <c r="P114" s="31">
        <f ca="1">IFERROR(IF($G114=Tabelid!$L$6,Eksplikatsioon!U115/SUM(Eksplikatsioon!$O115:'Eksplikatsioon'!$AG115),IF($G114=Tabelid!$L$4,IFERROR(SUMIFS($E:$E,$G:$G,Tabelid!$L$1,$C:$C,Tabelid!$J$4,$H:$H,P$2,$A:$A,$A114)/SUMIFS($E:$E,$G:$G,Tabelid!$L$1,$C:$C,Tabelid!$J$4,$A:$A,$A114),0),IF($G114=Tabelid!$L$5,IFERROR(SUMIFS($E:$E,$G:$G,Tabelid!$L$1,$C:$C,Tabelid!$J$4,$H:$H,P$2)/SUMIFS($E:$E,$G:$G,Tabelid!$L$1,$C:$C,Tabelid!$J$4),0),""))),"")</f>
        <v>0</v>
      </c>
      <c r="Q114" s="31">
        <f ca="1">IFERROR(IF($G114=Tabelid!$L$6,Eksplikatsioon!V115/SUM(Eksplikatsioon!$O115:'Eksplikatsioon'!$AG115),IF($G114=Tabelid!$L$4,IFERROR(SUMIFS($E:$E,$G:$G,Tabelid!$L$1,$C:$C,Tabelid!$J$4,$H:$H,Q$2,$A:$A,$A114)/SUMIFS($E:$E,$G:$G,Tabelid!$L$1,$C:$C,Tabelid!$J$4,$A:$A,$A114),0),IF($G114=Tabelid!$L$5,IFERROR(SUMIFS($E:$E,$G:$G,Tabelid!$L$1,$C:$C,Tabelid!$J$4,$H:$H,Q$2)/SUMIFS($E:$E,$G:$G,Tabelid!$L$1,$C:$C,Tabelid!$J$4),0),""))),"")</f>
        <v>0</v>
      </c>
      <c r="R114" s="31">
        <f ca="1">IFERROR(IF($G114=Tabelid!$L$6,Eksplikatsioon!W115/SUM(Eksplikatsioon!$O115:'Eksplikatsioon'!$AG115),IF($G114=Tabelid!$L$4,IFERROR(SUMIFS($E:$E,$G:$G,Tabelid!$L$1,$C:$C,Tabelid!$J$4,$H:$H,R$2,$A:$A,$A114)/SUMIFS($E:$E,$G:$G,Tabelid!$L$1,$C:$C,Tabelid!$J$4,$A:$A,$A114),0),IF($G114=Tabelid!$L$5,IFERROR(SUMIFS($E:$E,$G:$G,Tabelid!$L$1,$C:$C,Tabelid!$J$4,$H:$H,R$2)/SUMIFS($E:$E,$G:$G,Tabelid!$L$1,$C:$C,Tabelid!$J$4),0),""))),"")</f>
        <v>0</v>
      </c>
      <c r="S114" s="31">
        <f ca="1">IFERROR(IF($G114=Tabelid!$L$6,Eksplikatsioon!X115/SUM(Eksplikatsioon!$O115:'Eksplikatsioon'!$AG115),IF($G114=Tabelid!$L$4,IFERROR(SUMIFS($E:$E,$G:$G,Tabelid!$L$1,$C:$C,Tabelid!$J$4,$H:$H,S$2,$A:$A,$A114)/SUMIFS($E:$E,$G:$G,Tabelid!$L$1,$C:$C,Tabelid!$J$4,$A:$A,$A114),0),IF($G114=Tabelid!$L$5,IFERROR(SUMIFS($E:$E,$G:$G,Tabelid!$L$1,$C:$C,Tabelid!$J$4,$H:$H,S$2)/SUMIFS($E:$E,$G:$G,Tabelid!$L$1,$C:$C,Tabelid!$J$4),0),""))),"")</f>
        <v>0</v>
      </c>
      <c r="T114" s="31">
        <f ca="1">IFERROR(IF($G114=Tabelid!$L$6,Eksplikatsioon!Y115/SUM(Eksplikatsioon!$O115:'Eksplikatsioon'!$AG115),IF($G114=Tabelid!$L$4,IFERROR(SUMIFS($E:$E,$G:$G,Tabelid!$L$1,$C:$C,Tabelid!$J$4,$H:$H,T$2,$A:$A,$A114)/SUMIFS($E:$E,$G:$G,Tabelid!$L$1,$C:$C,Tabelid!$J$4,$A:$A,$A114),0),IF($G114=Tabelid!$L$5,IFERROR(SUMIFS($E:$E,$G:$G,Tabelid!$L$1,$C:$C,Tabelid!$J$4,$H:$H,T$2)/SUMIFS($E:$E,$G:$G,Tabelid!$L$1,$C:$C,Tabelid!$J$4),0),""))),"")</f>
        <v>0</v>
      </c>
      <c r="U114" s="31">
        <f ca="1">IFERROR(IF($G114=Tabelid!$L$6,Eksplikatsioon!Z115/SUM(Eksplikatsioon!$O115:'Eksplikatsioon'!$AG115),IF($G114=Tabelid!$L$4,IFERROR(SUMIFS($E:$E,$G:$G,Tabelid!$L$1,$C:$C,Tabelid!$J$4,$H:$H,U$2,$A:$A,$A114)/SUMIFS($E:$E,$G:$G,Tabelid!$L$1,$C:$C,Tabelid!$J$4,$A:$A,$A114),0),IF($G114=Tabelid!$L$5,IFERROR(SUMIFS($E:$E,$G:$G,Tabelid!$L$1,$C:$C,Tabelid!$J$4,$H:$H,U$2)/SUMIFS($E:$E,$G:$G,Tabelid!$L$1,$C:$C,Tabelid!$J$4),0),""))),"")</f>
        <v>0</v>
      </c>
      <c r="V114" s="31">
        <f ca="1">IFERROR(IF($G114=Tabelid!$L$6,Eksplikatsioon!AA115/SUM(Eksplikatsioon!$O115:'Eksplikatsioon'!$AG115),IF($G114=Tabelid!$L$4,IFERROR(SUMIFS($E:$E,$G:$G,Tabelid!$L$1,$C:$C,Tabelid!$J$4,$H:$H,V$2,$A:$A,$A114)/SUMIFS($E:$E,$G:$G,Tabelid!$L$1,$C:$C,Tabelid!$J$4,$A:$A,$A114),0),IF($G114=Tabelid!$L$5,IFERROR(SUMIFS($E:$E,$G:$G,Tabelid!$L$1,$C:$C,Tabelid!$J$4,$H:$H,V$2)/SUMIFS($E:$E,$G:$G,Tabelid!$L$1,$C:$C,Tabelid!$J$4),0),""))),"")</f>
        <v>0</v>
      </c>
      <c r="W114" s="31">
        <f ca="1">IFERROR(IF($G114=Tabelid!$L$6,Eksplikatsioon!AB115/SUM(Eksplikatsioon!$O115:'Eksplikatsioon'!$AG115),IF($G114=Tabelid!$L$4,IFERROR(SUMIFS($E:$E,$G:$G,Tabelid!$L$1,$C:$C,Tabelid!$J$4,$H:$H,W$2,$A:$A,$A114)/SUMIFS($E:$E,$G:$G,Tabelid!$L$1,$C:$C,Tabelid!$J$4,$A:$A,$A114),0),IF($G114=Tabelid!$L$5,IFERROR(SUMIFS($E:$E,$G:$G,Tabelid!$L$1,$C:$C,Tabelid!$J$4,$H:$H,W$2)/SUMIFS($E:$E,$G:$G,Tabelid!$L$1,$C:$C,Tabelid!$J$4),0),""))),"")</f>
        <v>0</v>
      </c>
      <c r="X114" s="31">
        <f ca="1">IFERROR(IF($G114=Tabelid!$L$6,Eksplikatsioon!AC115/SUM(Eksplikatsioon!$O115:'Eksplikatsioon'!$AG115),IF($G114=Tabelid!$L$4,IFERROR(SUMIFS($E:$E,$G:$G,Tabelid!$L$1,$C:$C,Tabelid!$J$4,$H:$H,X$2,$A:$A,$A114)/SUMIFS($E:$E,$G:$G,Tabelid!$L$1,$C:$C,Tabelid!$J$4,$A:$A,$A114),0),IF($G114=Tabelid!$L$5,IFERROR(SUMIFS($E:$E,$G:$G,Tabelid!$L$1,$C:$C,Tabelid!$J$4,$H:$H,X$2)/SUMIFS($E:$E,$G:$G,Tabelid!$L$1,$C:$C,Tabelid!$J$4),0),""))),"")</f>
        <v>0</v>
      </c>
      <c r="Y114" s="31">
        <f ca="1">IFERROR(IF($G114=Tabelid!$L$6,Eksplikatsioon!AD115/SUM(Eksplikatsioon!$O115:'Eksplikatsioon'!$AG115),IF($G114=Tabelid!$L$4,IFERROR(SUMIFS($E:$E,$G:$G,Tabelid!$L$1,$C:$C,Tabelid!$J$4,$H:$H,Y$2,$A:$A,$A114)/SUMIFS($E:$E,$G:$G,Tabelid!$L$1,$C:$C,Tabelid!$J$4,$A:$A,$A114),0),IF($G114=Tabelid!$L$5,IFERROR(SUMIFS($E:$E,$G:$G,Tabelid!$L$1,$C:$C,Tabelid!$J$4,$H:$H,Y$2)/SUMIFS($E:$E,$G:$G,Tabelid!$L$1,$C:$C,Tabelid!$J$4),0),""))),"")</f>
        <v>0</v>
      </c>
      <c r="Z114" s="31">
        <f ca="1">IFERROR(IF($G114=Tabelid!$L$6,Eksplikatsioon!AE115/SUM(Eksplikatsioon!$O115:'Eksplikatsioon'!$AG115),IF($G114=Tabelid!$L$4,IFERROR(SUMIFS($E:$E,$G:$G,Tabelid!$L$1,$C:$C,Tabelid!$J$4,$H:$H,Z$2,$A:$A,$A114)/SUMIFS($E:$E,$G:$G,Tabelid!$L$1,$C:$C,Tabelid!$J$4,$A:$A,$A114),0),IF($G114=Tabelid!$L$5,IFERROR(SUMIFS($E:$E,$G:$G,Tabelid!$L$1,$C:$C,Tabelid!$J$4,$H:$H,Z$2)/SUMIFS($E:$E,$G:$G,Tabelid!$L$1,$C:$C,Tabelid!$J$4),0),""))),"")</f>
        <v>0</v>
      </c>
      <c r="AA114" s="31">
        <f ca="1">IFERROR(IF($G114=Tabelid!$L$6,Eksplikatsioon!AF115/SUM(Eksplikatsioon!$O115:'Eksplikatsioon'!$AG115),IF($G114=Tabelid!$L$4,IFERROR(SUMIFS($E:$E,$G:$G,Tabelid!$L$1,$C:$C,Tabelid!$J$4,$H:$H,AA$2,$A:$A,$A114)/SUMIFS($E:$E,$G:$G,Tabelid!$L$1,$C:$C,Tabelid!$J$4,$A:$A,$A114),0),IF($G114=Tabelid!$L$5,IFERROR(SUMIFS($E:$E,$G:$G,Tabelid!$L$1,$C:$C,Tabelid!$J$4,$H:$H,AA$2)/SUMIFS($E:$E,$G:$G,Tabelid!$L$1,$C:$C,Tabelid!$J$4),0),""))),"")</f>
        <v>0</v>
      </c>
      <c r="AB114" s="31">
        <f ca="1">IFERROR(IF($G114=Tabelid!$L$6,Eksplikatsioon!AG115/SUM(Eksplikatsioon!$O115:'Eksplikatsioon'!$AG115),IF($G114=Tabelid!$L$4,IFERROR(SUMIFS($E:$E,$G:$G,Tabelid!$L$1,$C:$C,Tabelid!$J$4,$H:$H,AB$2,$A:$A,$A114)/SUMIFS($E:$E,$G:$G,Tabelid!$L$1,$C:$C,Tabelid!$J$4,$A:$A,$A114),0),IF($G114=Tabelid!$L$5,IFERROR(SUMIFS($E:$E,$G:$G,Tabelid!$L$1,$C:$C,Tabelid!$J$4,$H:$H,AB$2)/SUMIFS($E:$E,$G:$G,Tabelid!$L$1,$C:$C,Tabelid!$J$4),0),""))),"")</f>
        <v>0</v>
      </c>
      <c r="AC114" s="31">
        <f ca="1">IFERROR(IF($G114=Tabelid!$L$6,$E114*J114,IFERROR($E114*J114/SUM($J114:$AB114)*(Eksplikatsioon!O115)/SUMPRODUCT($J114:$AB114,Eksplikatsioon!$O115:$AG115),"")),"")</f>
        <v>0</v>
      </c>
      <c r="AD114" s="31">
        <f ca="1">IFERROR(IF($G114=Tabelid!$L$6,$E114*K114,IFERROR($E114*K114/SUM($J114:$AB114)*(Eksplikatsioon!P115)/SUMPRODUCT($J114:$AB114,Eksplikatsioon!$O115:$AG115),"")),"")</f>
        <v>0.64174454828660443</v>
      </c>
      <c r="AE114" s="31">
        <f ca="1">IFERROR(IF($G114=Tabelid!$L$6,$E114*L114,IFERROR($E114*L114/SUM($J114:$AB114)*(Eksplikatsioon!Q115)/SUMPRODUCT($J114:$AB114,Eksplikatsioon!$O115:$AG115),"")),"")</f>
        <v>0</v>
      </c>
      <c r="AF114" s="31">
        <f ca="1">IFERROR(IF($G114=Tabelid!$L$6,$E114*M114,IFERROR($E114*M114/SUM($J114:$AB114)*(Eksplikatsioon!R115)/SUMPRODUCT($J114:$AB114,Eksplikatsioon!$O115:$AG115),"")),"")</f>
        <v>9.8582554517133971</v>
      </c>
      <c r="AG114" s="31">
        <f ca="1">IFERROR(IF($G114=Tabelid!$L$6,$E114*N114,IFERROR($E114*N114/SUM($J114:$AB114)*(Eksplikatsioon!S115)/SUMPRODUCT($J114:$AB114,Eksplikatsioon!$O115:$AG115),"")),"")</f>
        <v>0</v>
      </c>
      <c r="AH114" s="31">
        <f ca="1">IFERROR(IF($G114=Tabelid!$L$6,$E114*O114,IFERROR($E114*O114/SUM($J114:$AB114)*(Eksplikatsioon!T115)/SUMPRODUCT($J114:$AB114,Eksplikatsioon!$O115:$AG115),"")),"")</f>
        <v>0</v>
      </c>
      <c r="AI114" s="31">
        <f ca="1">IFERROR(IF($G114=Tabelid!$L$6,$E114*P114,IFERROR($E114*P114/SUM($J114:$AB114)*(Eksplikatsioon!U115)/SUMPRODUCT($J114:$AB114,Eksplikatsioon!$O115:$AG115),"")),"")</f>
        <v>0</v>
      </c>
      <c r="AJ114" s="31">
        <f ca="1">IFERROR(IF($G114=Tabelid!$L$6,$E114*Q114,IFERROR($E114*Q114/SUM($J114:$AB114)*(Eksplikatsioon!V115)/SUMPRODUCT($J114:$AB114,Eksplikatsioon!$O115:$AG115),"")),"")</f>
        <v>0</v>
      </c>
      <c r="AK114" s="31">
        <f ca="1">IFERROR(IF($G114=Tabelid!$L$6,$E114*R114,IFERROR($E114*R114/SUM($J114:$AB114)*(Eksplikatsioon!W115)/SUMPRODUCT($J114:$AB114,Eksplikatsioon!$O115:$AG115),"")),"")</f>
        <v>0</v>
      </c>
      <c r="AL114" s="31">
        <f ca="1">IFERROR(IF($G114=Tabelid!$L$6,$E114*S114,IFERROR($E114*S114/SUM($J114:$AB114)*(Eksplikatsioon!X115)/SUMPRODUCT($J114:$AB114,Eksplikatsioon!$O115:$AG115),"")),"")</f>
        <v>0</v>
      </c>
      <c r="AM114" s="31">
        <f ca="1">IFERROR(IF($G114=Tabelid!$L$6,$E114*T114,IFERROR($E114*T114/SUM($J114:$AB114)*(Eksplikatsioon!Y115)/SUMPRODUCT($J114:$AB114,Eksplikatsioon!$O115:$AG115),"")),"")</f>
        <v>0</v>
      </c>
      <c r="AN114" s="31">
        <f ca="1">IFERROR(IF($G114=Tabelid!$L$6,$E114*U114,IFERROR($E114*U114/SUM($J114:$AB114)*(Eksplikatsioon!Z115)/SUMPRODUCT($J114:$AB114,Eksplikatsioon!$O115:$AG115),"")),"")</f>
        <v>0</v>
      </c>
      <c r="AO114" s="31">
        <f ca="1">IFERROR(IF($G114=Tabelid!$L$6,$E114*V114,IFERROR($E114*V114/SUM($J114:$AB114)*(Eksplikatsioon!AA115)/SUMPRODUCT($J114:$AB114,Eksplikatsioon!$O115:$AG115),"")),"")</f>
        <v>0</v>
      </c>
      <c r="AP114" s="31">
        <f ca="1">IFERROR(IF($G114=Tabelid!$L$6,$E114*W114,IFERROR($E114*W114/SUM($J114:$AB114)*(Eksplikatsioon!AB115)/SUMPRODUCT($J114:$AB114,Eksplikatsioon!$O115:$AG115),"")),"")</f>
        <v>0</v>
      </c>
      <c r="AQ114" s="31">
        <f ca="1">IFERROR(IF($G114=Tabelid!$L$6,$E114*X114,IFERROR($E114*X114/SUM($J114:$AB114)*(Eksplikatsioon!AC115)/SUMPRODUCT($J114:$AB114,Eksplikatsioon!$O115:$AG115),"")),"")</f>
        <v>0</v>
      </c>
      <c r="AR114" s="31">
        <f ca="1">IFERROR(IF($G114=Tabelid!$L$6,$E114*Y114,IFERROR($E114*Y114/SUM($J114:$AB114)*(Eksplikatsioon!AD115)/SUMPRODUCT($J114:$AB114,Eksplikatsioon!$O115:$AG115),"")),"")</f>
        <v>0</v>
      </c>
      <c r="AS114" s="31">
        <f ca="1">IFERROR(IF($G114=Tabelid!$L$6,$E114*Z114,IFERROR($E114*Z114/SUM($J114:$AB114)*(Eksplikatsioon!AE115)/SUMPRODUCT($J114:$AB114,Eksplikatsioon!$O115:$AG115),"")),"")</f>
        <v>0</v>
      </c>
      <c r="AT114" s="31">
        <f ca="1">IFERROR(IF($G114=Tabelid!$L$6,$E114*AA114,IFERROR($E114*AA114/SUM($J114:$AB114)*(Eksplikatsioon!AF115)/SUMPRODUCT($J114:$AB114,Eksplikatsioon!$O115:$AG115),"")),"")</f>
        <v>0</v>
      </c>
      <c r="AU114" s="31">
        <f ca="1">IFERROR(IF($G114=Tabelid!$L$6,$E114*AB114,IFERROR($E114*AB114/SUM($J114:$AB114)*(Eksplikatsioon!AG115)/SUMPRODUCT($J114:$AB114,Eksplikatsioon!$O115:$AG115),"")),"")</f>
        <v>0</v>
      </c>
    </row>
    <row r="115" spans="1:47" x14ac:dyDescent="0.35">
      <c r="A115" s="23" t="str">
        <f>IF(Eksplikatsioon!A116=0,"",Eksplikatsioon!A116)</f>
        <v>02</v>
      </c>
      <c r="B115" s="60" t="str">
        <f>IF(Eksplikatsioon!B116=0,"",Eksplikatsioon!B116)</f>
        <v>239A</v>
      </c>
      <c r="C115" s="23" t="str">
        <f>IF(Eksplikatsioon!C116=0,"",Eksplikatsioon!C116)</f>
        <v>TEHNOPIND</v>
      </c>
      <c r="D115" s="23" t="str">
        <f>IF(Eksplikatsioon!D116=0,"",Eksplikatsioon!D116)</f>
        <v>Hoolderuum</v>
      </c>
      <c r="E115" s="58">
        <f>IF(Eksplikatsioon!F116=0,"",Eksplikatsioon!F116)</f>
        <v>1.1000000000000001</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35">
      <c r="A116" s="23" t="str">
        <f>IF(Eksplikatsioon!A117=0,"",Eksplikatsioon!A117)</f>
        <v>02</v>
      </c>
      <c r="B116" s="60">
        <f>IF(Eksplikatsioon!B117=0,"",Eksplikatsioon!B117)</f>
        <v>240</v>
      </c>
      <c r="C116" s="23" t="str">
        <f>IF(Eksplikatsioon!C117=0,"",Eksplikatsioon!C117)</f>
        <v>ÜÜRITAV PIND</v>
      </c>
      <c r="D116" s="23" t="str">
        <f>IF(Eksplikatsioon!D117=0,"",Eksplikatsioon!D117)</f>
        <v>WC</v>
      </c>
      <c r="E116" s="58">
        <f>IF(Eksplikatsioon!F117=0,"",Eksplikatsioon!F117)</f>
        <v>1.7</v>
      </c>
      <c r="F116" s="23" t="str">
        <f>IF(Eksplikatsioon!H117=0,"",Eksplikatsioon!H117)</f>
        <v/>
      </c>
      <c r="G116" s="23" t="str">
        <f>IF(Eksplikatsioon!J117=0,"",Eksplikatsioon!J117)</f>
        <v>Ühiskasutuses muu pind (korrus)</v>
      </c>
      <c r="H116" s="23" t="str">
        <f>IF(Eksplikatsioon!K117=0,"",Eksplikatsioon!K117)</f>
        <v/>
      </c>
      <c r="I116" s="23" t="str">
        <f>IF(Eksplikatsioon!L117=0,"",Eksplikatsioon!L117)</f>
        <v/>
      </c>
      <c r="J116" s="31">
        <f ca="1">IFERROR(IF($G116=Tabelid!$L$6,Eksplikatsioon!O117/SUM(Eksplikatsioon!$O117:'Eksplikatsioon'!$AG117),IF($G116=Tabelid!$L$4,IFERROR(SUMIFS($E:$E,$G:$G,Tabelid!$L$1,$C:$C,Tabelid!$J$4,$H:$H,J$2,$A:$A,$A116)/SUMIFS($E:$E,$G:$G,Tabelid!$L$1,$C:$C,Tabelid!$J$4,$A:$A,$A116),0),IF($G116=Tabelid!$L$5,IFERROR(SUMIFS($E:$E,$G:$G,Tabelid!$L$1,$C:$C,Tabelid!$J$4,$H:$H,J$2)/SUMIFS($E:$E,$G:$G,Tabelid!$L$1,$C:$C,Tabelid!$J$4),0),""))),"")</f>
        <v>0</v>
      </c>
      <c r="K116" s="31">
        <f ca="1">IFERROR(IF($G116=Tabelid!$L$6,Eksplikatsioon!P117/SUM(Eksplikatsioon!$O117:'Eksplikatsioon'!$AG117),IF($G116=Tabelid!$L$4,IFERROR(SUMIFS($E:$E,$G:$G,Tabelid!$L$1,$C:$C,Tabelid!$J$4,$H:$H,K$2,$A:$A,$A116)/SUMIFS($E:$E,$G:$G,Tabelid!$L$1,$C:$C,Tabelid!$J$4,$A:$A,$A116),0),IF($G116=Tabelid!$L$5,IFERROR(SUMIFS($E:$E,$G:$G,Tabelid!$L$1,$C:$C,Tabelid!$J$4,$H:$H,K$2)/SUMIFS($E:$E,$G:$G,Tabelid!$L$1,$C:$C,Tabelid!$J$4),0),""))),"")</f>
        <v>6.1118528408248038E-2</v>
      </c>
      <c r="L116" s="31">
        <f ca="1">IFERROR(IF($G116=Tabelid!$L$6,Eksplikatsioon!Q117/SUM(Eksplikatsioon!$O117:'Eksplikatsioon'!$AG117),IF($G116=Tabelid!$L$4,IFERROR(SUMIFS($E:$E,$G:$G,Tabelid!$L$1,$C:$C,Tabelid!$J$4,$H:$H,L$2,$A:$A,$A116)/SUMIFS($E:$E,$G:$G,Tabelid!$L$1,$C:$C,Tabelid!$J$4,$A:$A,$A116),0),IF($G116=Tabelid!$L$5,IFERROR(SUMIFS($E:$E,$G:$G,Tabelid!$L$1,$C:$C,Tabelid!$J$4,$H:$H,L$2)/SUMIFS($E:$E,$G:$G,Tabelid!$L$1,$C:$C,Tabelid!$J$4),0),""))),"")</f>
        <v>0</v>
      </c>
      <c r="M116" s="31">
        <f ca="1">IFERROR(IF($G116=Tabelid!$L$6,Eksplikatsioon!R117/SUM(Eksplikatsioon!$O117:'Eksplikatsioon'!$AG117),IF($G116=Tabelid!$L$4,IFERROR(SUMIFS($E:$E,$G:$G,Tabelid!$L$1,$C:$C,Tabelid!$J$4,$H:$H,M$2,$A:$A,$A116)/SUMIFS($E:$E,$G:$G,Tabelid!$L$1,$C:$C,Tabelid!$J$4,$A:$A,$A116),0),IF($G116=Tabelid!$L$5,IFERROR(SUMIFS($E:$E,$G:$G,Tabelid!$L$1,$C:$C,Tabelid!$J$4,$H:$H,M$2)/SUMIFS($E:$E,$G:$G,Tabelid!$L$1,$C:$C,Tabelid!$J$4),0),""))),"")</f>
        <v>0.93888147159175206</v>
      </c>
      <c r="N116" s="31">
        <f ca="1">IFERROR(IF($G116=Tabelid!$L$6,Eksplikatsioon!S117/SUM(Eksplikatsioon!$O117:'Eksplikatsioon'!$AG117),IF($G116=Tabelid!$L$4,IFERROR(SUMIFS($E:$E,$G:$G,Tabelid!$L$1,$C:$C,Tabelid!$J$4,$H:$H,N$2,$A:$A,$A116)/SUMIFS($E:$E,$G:$G,Tabelid!$L$1,$C:$C,Tabelid!$J$4,$A:$A,$A116),0),IF($G116=Tabelid!$L$5,IFERROR(SUMIFS($E:$E,$G:$G,Tabelid!$L$1,$C:$C,Tabelid!$J$4,$H:$H,N$2)/SUMIFS($E:$E,$G:$G,Tabelid!$L$1,$C:$C,Tabelid!$J$4),0),""))),"")</f>
        <v>0</v>
      </c>
      <c r="O116" s="31">
        <f ca="1">IFERROR(IF($G116=Tabelid!$L$6,Eksplikatsioon!T117/SUM(Eksplikatsioon!$O117:'Eksplikatsioon'!$AG117),IF($G116=Tabelid!$L$4,IFERROR(SUMIFS($E:$E,$G:$G,Tabelid!$L$1,$C:$C,Tabelid!$J$4,$H:$H,O$2,$A:$A,$A116)/SUMIFS($E:$E,$G:$G,Tabelid!$L$1,$C:$C,Tabelid!$J$4,$A:$A,$A116),0),IF($G116=Tabelid!$L$5,IFERROR(SUMIFS($E:$E,$G:$G,Tabelid!$L$1,$C:$C,Tabelid!$J$4,$H:$H,O$2)/SUMIFS($E:$E,$G:$G,Tabelid!$L$1,$C:$C,Tabelid!$J$4),0),""))),"")</f>
        <v>0</v>
      </c>
      <c r="P116" s="31">
        <f ca="1">IFERROR(IF($G116=Tabelid!$L$6,Eksplikatsioon!U117/SUM(Eksplikatsioon!$O117:'Eksplikatsioon'!$AG117),IF($G116=Tabelid!$L$4,IFERROR(SUMIFS($E:$E,$G:$G,Tabelid!$L$1,$C:$C,Tabelid!$J$4,$H:$H,P$2,$A:$A,$A116)/SUMIFS($E:$E,$G:$G,Tabelid!$L$1,$C:$C,Tabelid!$J$4,$A:$A,$A116),0),IF($G116=Tabelid!$L$5,IFERROR(SUMIFS($E:$E,$G:$G,Tabelid!$L$1,$C:$C,Tabelid!$J$4,$H:$H,P$2)/SUMIFS($E:$E,$G:$G,Tabelid!$L$1,$C:$C,Tabelid!$J$4),0),""))),"")</f>
        <v>0</v>
      </c>
      <c r="Q116" s="31">
        <f ca="1">IFERROR(IF($G116=Tabelid!$L$6,Eksplikatsioon!V117/SUM(Eksplikatsioon!$O117:'Eksplikatsioon'!$AG117),IF($G116=Tabelid!$L$4,IFERROR(SUMIFS($E:$E,$G:$G,Tabelid!$L$1,$C:$C,Tabelid!$J$4,$H:$H,Q$2,$A:$A,$A116)/SUMIFS($E:$E,$G:$G,Tabelid!$L$1,$C:$C,Tabelid!$J$4,$A:$A,$A116),0),IF($G116=Tabelid!$L$5,IFERROR(SUMIFS($E:$E,$G:$G,Tabelid!$L$1,$C:$C,Tabelid!$J$4,$H:$H,Q$2)/SUMIFS($E:$E,$G:$G,Tabelid!$L$1,$C:$C,Tabelid!$J$4),0),""))),"")</f>
        <v>0</v>
      </c>
      <c r="R116" s="31">
        <f ca="1">IFERROR(IF($G116=Tabelid!$L$6,Eksplikatsioon!W117/SUM(Eksplikatsioon!$O117:'Eksplikatsioon'!$AG117),IF($G116=Tabelid!$L$4,IFERROR(SUMIFS($E:$E,$G:$G,Tabelid!$L$1,$C:$C,Tabelid!$J$4,$H:$H,R$2,$A:$A,$A116)/SUMIFS($E:$E,$G:$G,Tabelid!$L$1,$C:$C,Tabelid!$J$4,$A:$A,$A116),0),IF($G116=Tabelid!$L$5,IFERROR(SUMIFS($E:$E,$G:$G,Tabelid!$L$1,$C:$C,Tabelid!$J$4,$H:$H,R$2)/SUMIFS($E:$E,$G:$G,Tabelid!$L$1,$C:$C,Tabelid!$J$4),0),""))),"")</f>
        <v>0</v>
      </c>
      <c r="S116" s="31">
        <f ca="1">IFERROR(IF($G116=Tabelid!$L$6,Eksplikatsioon!X117/SUM(Eksplikatsioon!$O117:'Eksplikatsioon'!$AG117),IF($G116=Tabelid!$L$4,IFERROR(SUMIFS($E:$E,$G:$G,Tabelid!$L$1,$C:$C,Tabelid!$J$4,$H:$H,S$2,$A:$A,$A116)/SUMIFS($E:$E,$G:$G,Tabelid!$L$1,$C:$C,Tabelid!$J$4,$A:$A,$A116),0),IF($G116=Tabelid!$L$5,IFERROR(SUMIFS($E:$E,$G:$G,Tabelid!$L$1,$C:$C,Tabelid!$J$4,$H:$H,S$2)/SUMIFS($E:$E,$G:$G,Tabelid!$L$1,$C:$C,Tabelid!$J$4),0),""))),"")</f>
        <v>0</v>
      </c>
      <c r="T116" s="31">
        <f ca="1">IFERROR(IF($G116=Tabelid!$L$6,Eksplikatsioon!Y117/SUM(Eksplikatsioon!$O117:'Eksplikatsioon'!$AG117),IF($G116=Tabelid!$L$4,IFERROR(SUMIFS($E:$E,$G:$G,Tabelid!$L$1,$C:$C,Tabelid!$J$4,$H:$H,T$2,$A:$A,$A116)/SUMIFS($E:$E,$G:$G,Tabelid!$L$1,$C:$C,Tabelid!$J$4,$A:$A,$A116),0),IF($G116=Tabelid!$L$5,IFERROR(SUMIFS($E:$E,$G:$G,Tabelid!$L$1,$C:$C,Tabelid!$J$4,$H:$H,T$2)/SUMIFS($E:$E,$G:$G,Tabelid!$L$1,$C:$C,Tabelid!$J$4),0),""))),"")</f>
        <v>0</v>
      </c>
      <c r="U116" s="31">
        <f ca="1">IFERROR(IF($G116=Tabelid!$L$6,Eksplikatsioon!Z117/SUM(Eksplikatsioon!$O117:'Eksplikatsioon'!$AG117),IF($G116=Tabelid!$L$4,IFERROR(SUMIFS($E:$E,$G:$G,Tabelid!$L$1,$C:$C,Tabelid!$J$4,$H:$H,U$2,$A:$A,$A116)/SUMIFS($E:$E,$G:$G,Tabelid!$L$1,$C:$C,Tabelid!$J$4,$A:$A,$A116),0),IF($G116=Tabelid!$L$5,IFERROR(SUMIFS($E:$E,$G:$G,Tabelid!$L$1,$C:$C,Tabelid!$J$4,$H:$H,U$2)/SUMIFS($E:$E,$G:$G,Tabelid!$L$1,$C:$C,Tabelid!$J$4),0),""))),"")</f>
        <v>0</v>
      </c>
      <c r="V116" s="31">
        <f ca="1">IFERROR(IF($G116=Tabelid!$L$6,Eksplikatsioon!AA117/SUM(Eksplikatsioon!$O117:'Eksplikatsioon'!$AG117),IF($G116=Tabelid!$L$4,IFERROR(SUMIFS($E:$E,$G:$G,Tabelid!$L$1,$C:$C,Tabelid!$J$4,$H:$H,V$2,$A:$A,$A116)/SUMIFS($E:$E,$G:$G,Tabelid!$L$1,$C:$C,Tabelid!$J$4,$A:$A,$A116),0),IF($G116=Tabelid!$L$5,IFERROR(SUMIFS($E:$E,$G:$G,Tabelid!$L$1,$C:$C,Tabelid!$J$4,$H:$H,V$2)/SUMIFS($E:$E,$G:$G,Tabelid!$L$1,$C:$C,Tabelid!$J$4),0),""))),"")</f>
        <v>0</v>
      </c>
      <c r="W116" s="31">
        <f ca="1">IFERROR(IF($G116=Tabelid!$L$6,Eksplikatsioon!AB117/SUM(Eksplikatsioon!$O117:'Eksplikatsioon'!$AG117),IF($G116=Tabelid!$L$4,IFERROR(SUMIFS($E:$E,$G:$G,Tabelid!$L$1,$C:$C,Tabelid!$J$4,$H:$H,W$2,$A:$A,$A116)/SUMIFS($E:$E,$G:$G,Tabelid!$L$1,$C:$C,Tabelid!$J$4,$A:$A,$A116),0),IF($G116=Tabelid!$L$5,IFERROR(SUMIFS($E:$E,$G:$G,Tabelid!$L$1,$C:$C,Tabelid!$J$4,$H:$H,W$2)/SUMIFS($E:$E,$G:$G,Tabelid!$L$1,$C:$C,Tabelid!$J$4),0),""))),"")</f>
        <v>0</v>
      </c>
      <c r="X116" s="31">
        <f ca="1">IFERROR(IF($G116=Tabelid!$L$6,Eksplikatsioon!AC117/SUM(Eksplikatsioon!$O117:'Eksplikatsioon'!$AG117),IF($G116=Tabelid!$L$4,IFERROR(SUMIFS($E:$E,$G:$G,Tabelid!$L$1,$C:$C,Tabelid!$J$4,$H:$H,X$2,$A:$A,$A116)/SUMIFS($E:$E,$G:$G,Tabelid!$L$1,$C:$C,Tabelid!$J$4,$A:$A,$A116),0),IF($G116=Tabelid!$L$5,IFERROR(SUMIFS($E:$E,$G:$G,Tabelid!$L$1,$C:$C,Tabelid!$J$4,$H:$H,X$2)/SUMIFS($E:$E,$G:$G,Tabelid!$L$1,$C:$C,Tabelid!$J$4),0),""))),"")</f>
        <v>0</v>
      </c>
      <c r="Y116" s="31">
        <f ca="1">IFERROR(IF($G116=Tabelid!$L$6,Eksplikatsioon!AD117/SUM(Eksplikatsioon!$O117:'Eksplikatsioon'!$AG117),IF($G116=Tabelid!$L$4,IFERROR(SUMIFS($E:$E,$G:$G,Tabelid!$L$1,$C:$C,Tabelid!$J$4,$H:$H,Y$2,$A:$A,$A116)/SUMIFS($E:$E,$G:$G,Tabelid!$L$1,$C:$C,Tabelid!$J$4,$A:$A,$A116),0),IF($G116=Tabelid!$L$5,IFERROR(SUMIFS($E:$E,$G:$G,Tabelid!$L$1,$C:$C,Tabelid!$J$4,$H:$H,Y$2)/SUMIFS($E:$E,$G:$G,Tabelid!$L$1,$C:$C,Tabelid!$J$4),0),""))),"")</f>
        <v>0</v>
      </c>
      <c r="Z116" s="31">
        <f ca="1">IFERROR(IF($G116=Tabelid!$L$6,Eksplikatsioon!AE117/SUM(Eksplikatsioon!$O117:'Eksplikatsioon'!$AG117),IF($G116=Tabelid!$L$4,IFERROR(SUMIFS($E:$E,$G:$G,Tabelid!$L$1,$C:$C,Tabelid!$J$4,$H:$H,Z$2,$A:$A,$A116)/SUMIFS($E:$E,$G:$G,Tabelid!$L$1,$C:$C,Tabelid!$J$4,$A:$A,$A116),0),IF($G116=Tabelid!$L$5,IFERROR(SUMIFS($E:$E,$G:$G,Tabelid!$L$1,$C:$C,Tabelid!$J$4,$H:$H,Z$2)/SUMIFS($E:$E,$G:$G,Tabelid!$L$1,$C:$C,Tabelid!$J$4),0),""))),"")</f>
        <v>0</v>
      </c>
      <c r="AA116" s="31">
        <f ca="1">IFERROR(IF($G116=Tabelid!$L$6,Eksplikatsioon!AF117/SUM(Eksplikatsioon!$O117:'Eksplikatsioon'!$AG117),IF($G116=Tabelid!$L$4,IFERROR(SUMIFS($E:$E,$G:$G,Tabelid!$L$1,$C:$C,Tabelid!$J$4,$H:$H,AA$2,$A:$A,$A116)/SUMIFS($E:$E,$G:$G,Tabelid!$L$1,$C:$C,Tabelid!$J$4,$A:$A,$A116),0),IF($G116=Tabelid!$L$5,IFERROR(SUMIFS($E:$E,$G:$G,Tabelid!$L$1,$C:$C,Tabelid!$J$4,$H:$H,AA$2)/SUMIFS($E:$E,$G:$G,Tabelid!$L$1,$C:$C,Tabelid!$J$4),0),""))),"")</f>
        <v>0</v>
      </c>
      <c r="AB116" s="31">
        <f ca="1">IFERROR(IF($G116=Tabelid!$L$6,Eksplikatsioon!AG117/SUM(Eksplikatsioon!$O117:'Eksplikatsioon'!$AG117),IF($G116=Tabelid!$L$4,IFERROR(SUMIFS($E:$E,$G:$G,Tabelid!$L$1,$C:$C,Tabelid!$J$4,$H:$H,AB$2,$A:$A,$A116)/SUMIFS($E:$E,$G:$G,Tabelid!$L$1,$C:$C,Tabelid!$J$4,$A:$A,$A116),0),IF($G116=Tabelid!$L$5,IFERROR(SUMIFS($E:$E,$G:$G,Tabelid!$L$1,$C:$C,Tabelid!$J$4,$H:$H,AB$2)/SUMIFS($E:$E,$G:$G,Tabelid!$L$1,$C:$C,Tabelid!$J$4),0),""))),"")</f>
        <v>0</v>
      </c>
      <c r="AC116" s="31">
        <f ca="1">IFERROR(IF($G116=Tabelid!$L$6,$E116*J116,IFERROR($E116*J116/SUM($J116:$AB116)*(Eksplikatsioon!O117)/SUMPRODUCT($J116:$AB116,Eksplikatsioon!$O117:$AG117),"")),"")</f>
        <v>0</v>
      </c>
      <c r="AD116" s="31">
        <f ca="1">IFERROR(IF($G116=Tabelid!$L$6,$E116*K116,IFERROR($E116*K116/SUM($J116:$AB116)*(Eksplikatsioon!P117)/SUMPRODUCT($J116:$AB116,Eksplikatsioon!$O117:$AG117),"")),"")</f>
        <v>0.10390149829402166</v>
      </c>
      <c r="AE116" s="31">
        <f ca="1">IFERROR(IF($G116=Tabelid!$L$6,$E116*L116,IFERROR($E116*L116/SUM($J116:$AB116)*(Eksplikatsioon!Q117)/SUMPRODUCT($J116:$AB116,Eksplikatsioon!$O117:$AG117),"")),"")</f>
        <v>0</v>
      </c>
      <c r="AF116" s="31">
        <f ca="1">IFERROR(IF($G116=Tabelid!$L$6,$E116*M116,IFERROR($E116*M116/SUM($J116:$AB116)*(Eksplikatsioon!R117)/SUMPRODUCT($J116:$AB116,Eksplikatsioon!$O117:$AG117),"")),"")</f>
        <v>1.5960985017059786</v>
      </c>
      <c r="AG116" s="31">
        <f ca="1">IFERROR(IF($G116=Tabelid!$L$6,$E116*N116,IFERROR($E116*N116/SUM($J116:$AB116)*(Eksplikatsioon!S117)/SUMPRODUCT($J116:$AB116,Eksplikatsioon!$O117:$AG117),"")),"")</f>
        <v>0</v>
      </c>
      <c r="AH116" s="31">
        <f ca="1">IFERROR(IF($G116=Tabelid!$L$6,$E116*O116,IFERROR($E116*O116/SUM($J116:$AB116)*(Eksplikatsioon!T117)/SUMPRODUCT($J116:$AB116,Eksplikatsioon!$O117:$AG117),"")),"")</f>
        <v>0</v>
      </c>
      <c r="AI116" s="31">
        <f ca="1">IFERROR(IF($G116=Tabelid!$L$6,$E116*P116,IFERROR($E116*P116/SUM($J116:$AB116)*(Eksplikatsioon!U117)/SUMPRODUCT($J116:$AB116,Eksplikatsioon!$O117:$AG117),"")),"")</f>
        <v>0</v>
      </c>
      <c r="AJ116" s="31">
        <f ca="1">IFERROR(IF($G116=Tabelid!$L$6,$E116*Q116,IFERROR($E116*Q116/SUM($J116:$AB116)*(Eksplikatsioon!V117)/SUMPRODUCT($J116:$AB116,Eksplikatsioon!$O117:$AG117),"")),"")</f>
        <v>0</v>
      </c>
      <c r="AK116" s="31">
        <f ca="1">IFERROR(IF($G116=Tabelid!$L$6,$E116*R116,IFERROR($E116*R116/SUM($J116:$AB116)*(Eksplikatsioon!W117)/SUMPRODUCT($J116:$AB116,Eksplikatsioon!$O117:$AG117),"")),"")</f>
        <v>0</v>
      </c>
      <c r="AL116" s="31">
        <f ca="1">IFERROR(IF($G116=Tabelid!$L$6,$E116*S116,IFERROR($E116*S116/SUM($J116:$AB116)*(Eksplikatsioon!X117)/SUMPRODUCT($J116:$AB116,Eksplikatsioon!$O117:$AG117),"")),"")</f>
        <v>0</v>
      </c>
      <c r="AM116" s="31">
        <f ca="1">IFERROR(IF($G116=Tabelid!$L$6,$E116*T116,IFERROR($E116*T116/SUM($J116:$AB116)*(Eksplikatsioon!Y117)/SUMPRODUCT($J116:$AB116,Eksplikatsioon!$O117:$AG117),"")),"")</f>
        <v>0</v>
      </c>
      <c r="AN116" s="31">
        <f ca="1">IFERROR(IF($G116=Tabelid!$L$6,$E116*U116,IFERROR($E116*U116/SUM($J116:$AB116)*(Eksplikatsioon!Z117)/SUMPRODUCT($J116:$AB116,Eksplikatsioon!$O117:$AG117),"")),"")</f>
        <v>0</v>
      </c>
      <c r="AO116" s="31">
        <f ca="1">IFERROR(IF($G116=Tabelid!$L$6,$E116*V116,IFERROR($E116*V116/SUM($J116:$AB116)*(Eksplikatsioon!AA117)/SUMPRODUCT($J116:$AB116,Eksplikatsioon!$O117:$AG117),"")),"")</f>
        <v>0</v>
      </c>
      <c r="AP116" s="31">
        <f ca="1">IFERROR(IF($G116=Tabelid!$L$6,$E116*W116,IFERROR($E116*W116/SUM($J116:$AB116)*(Eksplikatsioon!AB117)/SUMPRODUCT($J116:$AB116,Eksplikatsioon!$O117:$AG117),"")),"")</f>
        <v>0</v>
      </c>
      <c r="AQ116" s="31">
        <f ca="1">IFERROR(IF($G116=Tabelid!$L$6,$E116*X116,IFERROR($E116*X116/SUM($J116:$AB116)*(Eksplikatsioon!AC117)/SUMPRODUCT($J116:$AB116,Eksplikatsioon!$O117:$AG117),"")),"")</f>
        <v>0</v>
      </c>
      <c r="AR116" s="31">
        <f ca="1">IFERROR(IF($G116=Tabelid!$L$6,$E116*Y116,IFERROR($E116*Y116/SUM($J116:$AB116)*(Eksplikatsioon!AD117)/SUMPRODUCT($J116:$AB116,Eksplikatsioon!$O117:$AG117),"")),"")</f>
        <v>0</v>
      </c>
      <c r="AS116" s="31">
        <f ca="1">IFERROR(IF($G116=Tabelid!$L$6,$E116*Z116,IFERROR($E116*Z116/SUM($J116:$AB116)*(Eksplikatsioon!AE117)/SUMPRODUCT($J116:$AB116,Eksplikatsioon!$O117:$AG117),"")),"")</f>
        <v>0</v>
      </c>
      <c r="AT116" s="31">
        <f ca="1">IFERROR(IF($G116=Tabelid!$L$6,$E116*AA116,IFERROR($E116*AA116/SUM($J116:$AB116)*(Eksplikatsioon!AF117)/SUMPRODUCT($J116:$AB116,Eksplikatsioon!$O117:$AG117),"")),"")</f>
        <v>0</v>
      </c>
      <c r="AU116" s="31">
        <f ca="1">IFERROR(IF($G116=Tabelid!$L$6,$E116*AB116,IFERROR($E116*AB116/SUM($J116:$AB116)*(Eksplikatsioon!AG117)/SUMPRODUCT($J116:$AB116,Eksplikatsioon!$O117:$AG117),"")),"")</f>
        <v>0</v>
      </c>
    </row>
    <row r="117" spans="1:47" x14ac:dyDescent="0.35">
      <c r="A117" s="23" t="str">
        <f>IF(Eksplikatsioon!A118=0,"",Eksplikatsioon!A118)</f>
        <v>02</v>
      </c>
      <c r="B117" s="60">
        <f>IF(Eksplikatsioon!B118=0,"",Eksplikatsioon!B118)</f>
        <v>241</v>
      </c>
      <c r="C117" s="23" t="str">
        <f>IF(Eksplikatsioon!C118=0,"",Eksplikatsioon!C118)</f>
        <v>ÜÜRITAV PIND</v>
      </c>
      <c r="D117" s="23" t="str">
        <f>IF(Eksplikatsioon!D118=0,"",Eksplikatsioon!D118)</f>
        <v>WC</v>
      </c>
      <c r="E117" s="58">
        <f>IF(Eksplikatsioon!F118=0,"",Eksplikatsioon!F118)</f>
        <v>1.5</v>
      </c>
      <c r="F117" s="23" t="str">
        <f>IF(Eksplikatsioon!H118=0,"",Eksplikatsioon!H118)</f>
        <v/>
      </c>
      <c r="G117" s="23" t="str">
        <f>IF(Eksplikatsioon!J118=0,"",Eksplikatsioon!J118)</f>
        <v>Ühiskasutuses muu pind (korrus)</v>
      </c>
      <c r="H117" s="23" t="str">
        <f>IF(Eksplikatsioon!K118=0,"",Eksplikatsioon!K118)</f>
        <v/>
      </c>
      <c r="I117" s="23" t="str">
        <f>IF(Eksplikatsioon!L118=0,"",Eksplikatsioon!L118)</f>
        <v/>
      </c>
      <c r="J117" s="31">
        <f ca="1">IFERROR(IF($G117=Tabelid!$L$6,Eksplikatsioon!O118/SUM(Eksplikatsioon!$O118:'Eksplikatsioon'!$AG118),IF($G117=Tabelid!$L$4,IFERROR(SUMIFS($E:$E,$G:$G,Tabelid!$L$1,$C:$C,Tabelid!$J$4,$H:$H,J$2,$A:$A,$A117)/SUMIFS($E:$E,$G:$G,Tabelid!$L$1,$C:$C,Tabelid!$J$4,$A:$A,$A117),0),IF($G117=Tabelid!$L$5,IFERROR(SUMIFS($E:$E,$G:$G,Tabelid!$L$1,$C:$C,Tabelid!$J$4,$H:$H,J$2)/SUMIFS($E:$E,$G:$G,Tabelid!$L$1,$C:$C,Tabelid!$J$4),0),""))),"")</f>
        <v>0</v>
      </c>
      <c r="K117" s="31">
        <f ca="1">IFERROR(IF($G117=Tabelid!$L$6,Eksplikatsioon!P118/SUM(Eksplikatsioon!$O118:'Eksplikatsioon'!$AG118),IF($G117=Tabelid!$L$4,IFERROR(SUMIFS($E:$E,$G:$G,Tabelid!$L$1,$C:$C,Tabelid!$J$4,$H:$H,K$2,$A:$A,$A117)/SUMIFS($E:$E,$G:$G,Tabelid!$L$1,$C:$C,Tabelid!$J$4,$A:$A,$A117),0),IF($G117=Tabelid!$L$5,IFERROR(SUMIFS($E:$E,$G:$G,Tabelid!$L$1,$C:$C,Tabelid!$J$4,$H:$H,K$2)/SUMIFS($E:$E,$G:$G,Tabelid!$L$1,$C:$C,Tabelid!$J$4),0),""))),"")</f>
        <v>6.1118528408248038E-2</v>
      </c>
      <c r="L117" s="31">
        <f ca="1">IFERROR(IF($G117=Tabelid!$L$6,Eksplikatsioon!Q118/SUM(Eksplikatsioon!$O118:'Eksplikatsioon'!$AG118),IF($G117=Tabelid!$L$4,IFERROR(SUMIFS($E:$E,$G:$G,Tabelid!$L$1,$C:$C,Tabelid!$J$4,$H:$H,L$2,$A:$A,$A117)/SUMIFS($E:$E,$G:$G,Tabelid!$L$1,$C:$C,Tabelid!$J$4,$A:$A,$A117),0),IF($G117=Tabelid!$L$5,IFERROR(SUMIFS($E:$E,$G:$G,Tabelid!$L$1,$C:$C,Tabelid!$J$4,$H:$H,L$2)/SUMIFS($E:$E,$G:$G,Tabelid!$L$1,$C:$C,Tabelid!$J$4),0),""))),"")</f>
        <v>0</v>
      </c>
      <c r="M117" s="31">
        <f ca="1">IFERROR(IF($G117=Tabelid!$L$6,Eksplikatsioon!R118/SUM(Eksplikatsioon!$O118:'Eksplikatsioon'!$AG118),IF($G117=Tabelid!$L$4,IFERROR(SUMIFS($E:$E,$G:$G,Tabelid!$L$1,$C:$C,Tabelid!$J$4,$H:$H,M$2,$A:$A,$A117)/SUMIFS($E:$E,$G:$G,Tabelid!$L$1,$C:$C,Tabelid!$J$4,$A:$A,$A117),0),IF($G117=Tabelid!$L$5,IFERROR(SUMIFS($E:$E,$G:$G,Tabelid!$L$1,$C:$C,Tabelid!$J$4,$H:$H,M$2)/SUMIFS($E:$E,$G:$G,Tabelid!$L$1,$C:$C,Tabelid!$J$4),0),""))),"")</f>
        <v>0.93888147159175206</v>
      </c>
      <c r="N117" s="31">
        <f ca="1">IFERROR(IF($G117=Tabelid!$L$6,Eksplikatsioon!S118/SUM(Eksplikatsioon!$O118:'Eksplikatsioon'!$AG118),IF($G117=Tabelid!$L$4,IFERROR(SUMIFS($E:$E,$G:$G,Tabelid!$L$1,$C:$C,Tabelid!$J$4,$H:$H,N$2,$A:$A,$A117)/SUMIFS($E:$E,$G:$G,Tabelid!$L$1,$C:$C,Tabelid!$J$4,$A:$A,$A117),0),IF($G117=Tabelid!$L$5,IFERROR(SUMIFS($E:$E,$G:$G,Tabelid!$L$1,$C:$C,Tabelid!$J$4,$H:$H,N$2)/SUMIFS($E:$E,$G:$G,Tabelid!$L$1,$C:$C,Tabelid!$J$4),0),""))),"")</f>
        <v>0</v>
      </c>
      <c r="O117" s="31">
        <f ca="1">IFERROR(IF($G117=Tabelid!$L$6,Eksplikatsioon!T118/SUM(Eksplikatsioon!$O118:'Eksplikatsioon'!$AG118),IF($G117=Tabelid!$L$4,IFERROR(SUMIFS($E:$E,$G:$G,Tabelid!$L$1,$C:$C,Tabelid!$J$4,$H:$H,O$2,$A:$A,$A117)/SUMIFS($E:$E,$G:$G,Tabelid!$L$1,$C:$C,Tabelid!$J$4,$A:$A,$A117),0),IF($G117=Tabelid!$L$5,IFERROR(SUMIFS($E:$E,$G:$G,Tabelid!$L$1,$C:$C,Tabelid!$J$4,$H:$H,O$2)/SUMIFS($E:$E,$G:$G,Tabelid!$L$1,$C:$C,Tabelid!$J$4),0),""))),"")</f>
        <v>0</v>
      </c>
      <c r="P117" s="31">
        <f ca="1">IFERROR(IF($G117=Tabelid!$L$6,Eksplikatsioon!U118/SUM(Eksplikatsioon!$O118:'Eksplikatsioon'!$AG118),IF($G117=Tabelid!$L$4,IFERROR(SUMIFS($E:$E,$G:$G,Tabelid!$L$1,$C:$C,Tabelid!$J$4,$H:$H,P$2,$A:$A,$A117)/SUMIFS($E:$E,$G:$G,Tabelid!$L$1,$C:$C,Tabelid!$J$4,$A:$A,$A117),0),IF($G117=Tabelid!$L$5,IFERROR(SUMIFS($E:$E,$G:$G,Tabelid!$L$1,$C:$C,Tabelid!$J$4,$H:$H,P$2)/SUMIFS($E:$E,$G:$G,Tabelid!$L$1,$C:$C,Tabelid!$J$4),0),""))),"")</f>
        <v>0</v>
      </c>
      <c r="Q117" s="31">
        <f ca="1">IFERROR(IF($G117=Tabelid!$L$6,Eksplikatsioon!V118/SUM(Eksplikatsioon!$O118:'Eksplikatsioon'!$AG118),IF($G117=Tabelid!$L$4,IFERROR(SUMIFS($E:$E,$G:$G,Tabelid!$L$1,$C:$C,Tabelid!$J$4,$H:$H,Q$2,$A:$A,$A117)/SUMIFS($E:$E,$G:$G,Tabelid!$L$1,$C:$C,Tabelid!$J$4,$A:$A,$A117),0),IF($G117=Tabelid!$L$5,IFERROR(SUMIFS($E:$E,$G:$G,Tabelid!$L$1,$C:$C,Tabelid!$J$4,$H:$H,Q$2)/SUMIFS($E:$E,$G:$G,Tabelid!$L$1,$C:$C,Tabelid!$J$4),0),""))),"")</f>
        <v>0</v>
      </c>
      <c r="R117" s="31">
        <f ca="1">IFERROR(IF($G117=Tabelid!$L$6,Eksplikatsioon!W118/SUM(Eksplikatsioon!$O118:'Eksplikatsioon'!$AG118),IF($G117=Tabelid!$L$4,IFERROR(SUMIFS($E:$E,$G:$G,Tabelid!$L$1,$C:$C,Tabelid!$J$4,$H:$H,R$2,$A:$A,$A117)/SUMIFS($E:$E,$G:$G,Tabelid!$L$1,$C:$C,Tabelid!$J$4,$A:$A,$A117),0),IF($G117=Tabelid!$L$5,IFERROR(SUMIFS($E:$E,$G:$G,Tabelid!$L$1,$C:$C,Tabelid!$J$4,$H:$H,R$2)/SUMIFS($E:$E,$G:$G,Tabelid!$L$1,$C:$C,Tabelid!$J$4),0),""))),"")</f>
        <v>0</v>
      </c>
      <c r="S117" s="31">
        <f ca="1">IFERROR(IF($G117=Tabelid!$L$6,Eksplikatsioon!X118/SUM(Eksplikatsioon!$O118:'Eksplikatsioon'!$AG118),IF($G117=Tabelid!$L$4,IFERROR(SUMIFS($E:$E,$G:$G,Tabelid!$L$1,$C:$C,Tabelid!$J$4,$H:$H,S$2,$A:$A,$A117)/SUMIFS($E:$E,$G:$G,Tabelid!$L$1,$C:$C,Tabelid!$J$4,$A:$A,$A117),0),IF($G117=Tabelid!$L$5,IFERROR(SUMIFS($E:$E,$G:$G,Tabelid!$L$1,$C:$C,Tabelid!$J$4,$H:$H,S$2)/SUMIFS($E:$E,$G:$G,Tabelid!$L$1,$C:$C,Tabelid!$J$4),0),""))),"")</f>
        <v>0</v>
      </c>
      <c r="T117" s="31">
        <f ca="1">IFERROR(IF($G117=Tabelid!$L$6,Eksplikatsioon!Y118/SUM(Eksplikatsioon!$O118:'Eksplikatsioon'!$AG118),IF($G117=Tabelid!$L$4,IFERROR(SUMIFS($E:$E,$G:$G,Tabelid!$L$1,$C:$C,Tabelid!$J$4,$H:$H,T$2,$A:$A,$A117)/SUMIFS($E:$E,$G:$G,Tabelid!$L$1,$C:$C,Tabelid!$J$4,$A:$A,$A117),0),IF($G117=Tabelid!$L$5,IFERROR(SUMIFS($E:$E,$G:$G,Tabelid!$L$1,$C:$C,Tabelid!$J$4,$H:$H,T$2)/SUMIFS($E:$E,$G:$G,Tabelid!$L$1,$C:$C,Tabelid!$J$4),0),""))),"")</f>
        <v>0</v>
      </c>
      <c r="U117" s="31">
        <f ca="1">IFERROR(IF($G117=Tabelid!$L$6,Eksplikatsioon!Z118/SUM(Eksplikatsioon!$O118:'Eksplikatsioon'!$AG118),IF($G117=Tabelid!$L$4,IFERROR(SUMIFS($E:$E,$G:$G,Tabelid!$L$1,$C:$C,Tabelid!$J$4,$H:$H,U$2,$A:$A,$A117)/SUMIFS($E:$E,$G:$G,Tabelid!$L$1,$C:$C,Tabelid!$J$4,$A:$A,$A117),0),IF($G117=Tabelid!$L$5,IFERROR(SUMIFS($E:$E,$G:$G,Tabelid!$L$1,$C:$C,Tabelid!$J$4,$H:$H,U$2)/SUMIFS($E:$E,$G:$G,Tabelid!$L$1,$C:$C,Tabelid!$J$4),0),""))),"")</f>
        <v>0</v>
      </c>
      <c r="V117" s="31">
        <f ca="1">IFERROR(IF($G117=Tabelid!$L$6,Eksplikatsioon!AA118/SUM(Eksplikatsioon!$O118:'Eksplikatsioon'!$AG118),IF($G117=Tabelid!$L$4,IFERROR(SUMIFS($E:$E,$G:$G,Tabelid!$L$1,$C:$C,Tabelid!$J$4,$H:$H,V$2,$A:$A,$A117)/SUMIFS($E:$E,$G:$G,Tabelid!$L$1,$C:$C,Tabelid!$J$4,$A:$A,$A117),0),IF($G117=Tabelid!$L$5,IFERROR(SUMIFS($E:$E,$G:$G,Tabelid!$L$1,$C:$C,Tabelid!$J$4,$H:$H,V$2)/SUMIFS($E:$E,$G:$G,Tabelid!$L$1,$C:$C,Tabelid!$J$4),0),""))),"")</f>
        <v>0</v>
      </c>
      <c r="W117" s="31">
        <f ca="1">IFERROR(IF($G117=Tabelid!$L$6,Eksplikatsioon!AB118/SUM(Eksplikatsioon!$O118:'Eksplikatsioon'!$AG118),IF($G117=Tabelid!$L$4,IFERROR(SUMIFS($E:$E,$G:$G,Tabelid!$L$1,$C:$C,Tabelid!$J$4,$H:$H,W$2,$A:$A,$A117)/SUMIFS($E:$E,$G:$G,Tabelid!$L$1,$C:$C,Tabelid!$J$4,$A:$A,$A117),0),IF($G117=Tabelid!$L$5,IFERROR(SUMIFS($E:$E,$G:$G,Tabelid!$L$1,$C:$C,Tabelid!$J$4,$H:$H,W$2)/SUMIFS($E:$E,$G:$G,Tabelid!$L$1,$C:$C,Tabelid!$J$4),0),""))),"")</f>
        <v>0</v>
      </c>
      <c r="X117" s="31">
        <f ca="1">IFERROR(IF($G117=Tabelid!$L$6,Eksplikatsioon!AC118/SUM(Eksplikatsioon!$O118:'Eksplikatsioon'!$AG118),IF($G117=Tabelid!$L$4,IFERROR(SUMIFS($E:$E,$G:$G,Tabelid!$L$1,$C:$C,Tabelid!$J$4,$H:$H,X$2,$A:$A,$A117)/SUMIFS($E:$E,$G:$G,Tabelid!$L$1,$C:$C,Tabelid!$J$4,$A:$A,$A117),0),IF($G117=Tabelid!$L$5,IFERROR(SUMIFS($E:$E,$G:$G,Tabelid!$L$1,$C:$C,Tabelid!$J$4,$H:$H,X$2)/SUMIFS($E:$E,$G:$G,Tabelid!$L$1,$C:$C,Tabelid!$J$4),0),""))),"")</f>
        <v>0</v>
      </c>
      <c r="Y117" s="31">
        <f ca="1">IFERROR(IF($G117=Tabelid!$L$6,Eksplikatsioon!AD118/SUM(Eksplikatsioon!$O118:'Eksplikatsioon'!$AG118),IF($G117=Tabelid!$L$4,IFERROR(SUMIFS($E:$E,$G:$G,Tabelid!$L$1,$C:$C,Tabelid!$J$4,$H:$H,Y$2,$A:$A,$A117)/SUMIFS($E:$E,$G:$G,Tabelid!$L$1,$C:$C,Tabelid!$J$4,$A:$A,$A117),0),IF($G117=Tabelid!$L$5,IFERROR(SUMIFS($E:$E,$G:$G,Tabelid!$L$1,$C:$C,Tabelid!$J$4,$H:$H,Y$2)/SUMIFS($E:$E,$G:$G,Tabelid!$L$1,$C:$C,Tabelid!$J$4),0),""))),"")</f>
        <v>0</v>
      </c>
      <c r="Z117" s="31">
        <f ca="1">IFERROR(IF($G117=Tabelid!$L$6,Eksplikatsioon!AE118/SUM(Eksplikatsioon!$O118:'Eksplikatsioon'!$AG118),IF($G117=Tabelid!$L$4,IFERROR(SUMIFS($E:$E,$G:$G,Tabelid!$L$1,$C:$C,Tabelid!$J$4,$H:$H,Z$2,$A:$A,$A117)/SUMIFS($E:$E,$G:$G,Tabelid!$L$1,$C:$C,Tabelid!$J$4,$A:$A,$A117),0),IF($G117=Tabelid!$L$5,IFERROR(SUMIFS($E:$E,$G:$G,Tabelid!$L$1,$C:$C,Tabelid!$J$4,$H:$H,Z$2)/SUMIFS($E:$E,$G:$G,Tabelid!$L$1,$C:$C,Tabelid!$J$4),0),""))),"")</f>
        <v>0</v>
      </c>
      <c r="AA117" s="31">
        <f ca="1">IFERROR(IF($G117=Tabelid!$L$6,Eksplikatsioon!AF118/SUM(Eksplikatsioon!$O118:'Eksplikatsioon'!$AG118),IF($G117=Tabelid!$L$4,IFERROR(SUMIFS($E:$E,$G:$G,Tabelid!$L$1,$C:$C,Tabelid!$J$4,$H:$H,AA$2,$A:$A,$A117)/SUMIFS($E:$E,$G:$G,Tabelid!$L$1,$C:$C,Tabelid!$J$4,$A:$A,$A117),0),IF($G117=Tabelid!$L$5,IFERROR(SUMIFS($E:$E,$G:$G,Tabelid!$L$1,$C:$C,Tabelid!$J$4,$H:$H,AA$2)/SUMIFS($E:$E,$G:$G,Tabelid!$L$1,$C:$C,Tabelid!$J$4),0),""))),"")</f>
        <v>0</v>
      </c>
      <c r="AB117" s="31">
        <f ca="1">IFERROR(IF($G117=Tabelid!$L$6,Eksplikatsioon!AG118/SUM(Eksplikatsioon!$O118:'Eksplikatsioon'!$AG118),IF($G117=Tabelid!$L$4,IFERROR(SUMIFS($E:$E,$G:$G,Tabelid!$L$1,$C:$C,Tabelid!$J$4,$H:$H,AB$2,$A:$A,$A117)/SUMIFS($E:$E,$G:$G,Tabelid!$L$1,$C:$C,Tabelid!$J$4,$A:$A,$A117),0),IF($G117=Tabelid!$L$5,IFERROR(SUMIFS($E:$E,$G:$G,Tabelid!$L$1,$C:$C,Tabelid!$J$4,$H:$H,AB$2)/SUMIFS($E:$E,$G:$G,Tabelid!$L$1,$C:$C,Tabelid!$J$4),0),""))),"")</f>
        <v>0</v>
      </c>
      <c r="AC117" s="31">
        <f ca="1">IFERROR(IF($G117=Tabelid!$L$6,$E117*J117,IFERROR($E117*J117/SUM($J117:$AB117)*(Eksplikatsioon!O118)/SUMPRODUCT($J117:$AB117,Eksplikatsioon!$O118:$AG118),"")),"")</f>
        <v>0</v>
      </c>
      <c r="AD117" s="31">
        <f ca="1">IFERROR(IF($G117=Tabelid!$L$6,$E117*K117,IFERROR($E117*K117/SUM($J117:$AB117)*(Eksplikatsioon!P118)/SUMPRODUCT($J117:$AB117,Eksplikatsioon!$O118:$AG118),"")),"")</f>
        <v>9.167779261237205E-2</v>
      </c>
      <c r="AE117" s="31">
        <f ca="1">IFERROR(IF($G117=Tabelid!$L$6,$E117*L117,IFERROR($E117*L117/SUM($J117:$AB117)*(Eksplikatsioon!Q118)/SUMPRODUCT($J117:$AB117,Eksplikatsioon!$O118:$AG118),"")),"")</f>
        <v>0</v>
      </c>
      <c r="AF117" s="31">
        <f ca="1">IFERROR(IF($G117=Tabelid!$L$6,$E117*M117,IFERROR($E117*M117/SUM($J117:$AB117)*(Eksplikatsioon!R118)/SUMPRODUCT($J117:$AB117,Eksplikatsioon!$O118:$AG118),"")),"")</f>
        <v>1.408322207387628</v>
      </c>
      <c r="AG117" s="31">
        <f ca="1">IFERROR(IF($G117=Tabelid!$L$6,$E117*N117,IFERROR($E117*N117/SUM($J117:$AB117)*(Eksplikatsioon!S118)/SUMPRODUCT($J117:$AB117,Eksplikatsioon!$O118:$AG118),"")),"")</f>
        <v>0</v>
      </c>
      <c r="AH117" s="31">
        <f ca="1">IFERROR(IF($G117=Tabelid!$L$6,$E117*O117,IFERROR($E117*O117/SUM($J117:$AB117)*(Eksplikatsioon!T118)/SUMPRODUCT($J117:$AB117,Eksplikatsioon!$O118:$AG118),"")),"")</f>
        <v>0</v>
      </c>
      <c r="AI117" s="31">
        <f ca="1">IFERROR(IF($G117=Tabelid!$L$6,$E117*P117,IFERROR($E117*P117/SUM($J117:$AB117)*(Eksplikatsioon!U118)/SUMPRODUCT($J117:$AB117,Eksplikatsioon!$O118:$AG118),"")),"")</f>
        <v>0</v>
      </c>
      <c r="AJ117" s="31">
        <f ca="1">IFERROR(IF($G117=Tabelid!$L$6,$E117*Q117,IFERROR($E117*Q117/SUM($J117:$AB117)*(Eksplikatsioon!V118)/SUMPRODUCT($J117:$AB117,Eksplikatsioon!$O118:$AG118),"")),"")</f>
        <v>0</v>
      </c>
      <c r="AK117" s="31">
        <f ca="1">IFERROR(IF($G117=Tabelid!$L$6,$E117*R117,IFERROR($E117*R117/SUM($J117:$AB117)*(Eksplikatsioon!W118)/SUMPRODUCT($J117:$AB117,Eksplikatsioon!$O118:$AG118),"")),"")</f>
        <v>0</v>
      </c>
      <c r="AL117" s="31">
        <f ca="1">IFERROR(IF($G117=Tabelid!$L$6,$E117*S117,IFERROR($E117*S117/SUM($J117:$AB117)*(Eksplikatsioon!X118)/SUMPRODUCT($J117:$AB117,Eksplikatsioon!$O118:$AG118),"")),"")</f>
        <v>0</v>
      </c>
      <c r="AM117" s="31">
        <f ca="1">IFERROR(IF($G117=Tabelid!$L$6,$E117*T117,IFERROR($E117*T117/SUM($J117:$AB117)*(Eksplikatsioon!Y118)/SUMPRODUCT($J117:$AB117,Eksplikatsioon!$O118:$AG118),"")),"")</f>
        <v>0</v>
      </c>
      <c r="AN117" s="31">
        <f ca="1">IFERROR(IF($G117=Tabelid!$L$6,$E117*U117,IFERROR($E117*U117/SUM($J117:$AB117)*(Eksplikatsioon!Z118)/SUMPRODUCT($J117:$AB117,Eksplikatsioon!$O118:$AG118),"")),"")</f>
        <v>0</v>
      </c>
      <c r="AO117" s="31">
        <f ca="1">IFERROR(IF($G117=Tabelid!$L$6,$E117*V117,IFERROR($E117*V117/SUM($J117:$AB117)*(Eksplikatsioon!AA118)/SUMPRODUCT($J117:$AB117,Eksplikatsioon!$O118:$AG118),"")),"")</f>
        <v>0</v>
      </c>
      <c r="AP117" s="31">
        <f ca="1">IFERROR(IF($G117=Tabelid!$L$6,$E117*W117,IFERROR($E117*W117/SUM($J117:$AB117)*(Eksplikatsioon!AB118)/SUMPRODUCT($J117:$AB117,Eksplikatsioon!$O118:$AG118),"")),"")</f>
        <v>0</v>
      </c>
      <c r="AQ117" s="31">
        <f ca="1">IFERROR(IF($G117=Tabelid!$L$6,$E117*X117,IFERROR($E117*X117/SUM($J117:$AB117)*(Eksplikatsioon!AC118)/SUMPRODUCT($J117:$AB117,Eksplikatsioon!$O118:$AG118),"")),"")</f>
        <v>0</v>
      </c>
      <c r="AR117" s="31">
        <f ca="1">IFERROR(IF($G117=Tabelid!$L$6,$E117*Y117,IFERROR($E117*Y117/SUM($J117:$AB117)*(Eksplikatsioon!AD118)/SUMPRODUCT($J117:$AB117,Eksplikatsioon!$O118:$AG118),"")),"")</f>
        <v>0</v>
      </c>
      <c r="AS117" s="31">
        <f ca="1">IFERROR(IF($G117=Tabelid!$L$6,$E117*Z117,IFERROR($E117*Z117/SUM($J117:$AB117)*(Eksplikatsioon!AE118)/SUMPRODUCT($J117:$AB117,Eksplikatsioon!$O118:$AG118),"")),"")</f>
        <v>0</v>
      </c>
      <c r="AT117" s="31">
        <f ca="1">IFERROR(IF($G117=Tabelid!$L$6,$E117*AA117,IFERROR($E117*AA117/SUM($J117:$AB117)*(Eksplikatsioon!AF118)/SUMPRODUCT($J117:$AB117,Eksplikatsioon!$O118:$AG118),"")),"")</f>
        <v>0</v>
      </c>
      <c r="AU117" s="31">
        <f ca="1">IFERROR(IF($G117=Tabelid!$L$6,$E117*AB117,IFERROR($E117*AB117/SUM($J117:$AB117)*(Eksplikatsioon!AG118)/SUMPRODUCT($J117:$AB117,Eksplikatsioon!$O118:$AG118),"")),"")</f>
        <v>0</v>
      </c>
    </row>
    <row r="118" spans="1:47" x14ac:dyDescent="0.35">
      <c r="A118" s="23" t="str">
        <f>IF(Eksplikatsioon!A119=0,"",Eksplikatsioon!A119)</f>
        <v>02</v>
      </c>
      <c r="B118" s="60">
        <f>IF(Eksplikatsioon!B119=0,"",Eksplikatsioon!B119)</f>
        <v>242</v>
      </c>
      <c r="C118" s="23" t="str">
        <f>IF(Eksplikatsioon!C119=0,"",Eksplikatsioon!C119)</f>
        <v>ÜÜRITAV PIND</v>
      </c>
      <c r="D118" s="23" t="str">
        <f>IF(Eksplikatsioon!D119=0,"",Eksplikatsioon!D119)</f>
        <v>Kabinet/Büroo</v>
      </c>
      <c r="E118" s="58">
        <f>IF(Eksplikatsioon!F119=0,"",Eksplikatsioon!F119)</f>
        <v>25.1</v>
      </c>
      <c r="F118" s="23" t="str">
        <f>IF(Eksplikatsioon!H119=0,"",Eksplikatsioon!H119)</f>
        <v/>
      </c>
      <c r="G118" s="23" t="str">
        <f>IF(Eksplikatsioon!J119=0,"",Eksplikatsioon!J119)</f>
        <v>Ainukasutuses pind</v>
      </c>
      <c r="H118" s="23" t="str">
        <f>IF(Eksplikatsioon!K119=0,"",Eksplikatsioon!K119)</f>
        <v>Viru Maakohus</v>
      </c>
      <c r="I118" s="23" t="str">
        <f>IF(Eksplikatsioon!L119=0,"",Eksplikatsioon!L119)</f>
        <v>KOOLI2_02</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35">
      <c r="A119" s="23" t="str">
        <f>IF(Eksplikatsioon!A120=0,"",Eksplikatsioon!A120)</f>
        <v>02</v>
      </c>
      <c r="B119" s="60">
        <f>IF(Eksplikatsioon!B120=0,"",Eksplikatsioon!B120)</f>
        <v>243</v>
      </c>
      <c r="C119" s="23" t="str">
        <f>IF(Eksplikatsioon!C120=0,"",Eksplikatsioon!C120)</f>
        <v>ÜÜRITAV PIND</v>
      </c>
      <c r="D119" s="23" t="str">
        <f>IF(Eksplikatsioon!D120=0,"",Eksplikatsioon!D120)</f>
        <v>Kabinet/Büroo</v>
      </c>
      <c r="E119" s="58">
        <f>IF(Eksplikatsioon!F120=0,"",Eksplikatsioon!F120)</f>
        <v>18.5</v>
      </c>
      <c r="F119" s="23" t="str">
        <f>IF(Eksplikatsioon!H120=0,"",Eksplikatsioon!H120)</f>
        <v/>
      </c>
      <c r="G119" s="23" t="str">
        <f>IF(Eksplikatsioon!J120=0,"",Eksplikatsioon!J120)</f>
        <v>Ainukasutuses pind</v>
      </c>
      <c r="H119" s="23" t="str">
        <f>IF(Eksplikatsioon!K120=0,"",Eksplikatsioon!K120)</f>
        <v>Viru Maakohus</v>
      </c>
      <c r="I119" s="23" t="str">
        <f>IF(Eksplikatsioon!L120=0,"",Eksplikatsioon!L120)</f>
        <v>KOOLI2_02</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35">
      <c r="A120" s="23" t="str">
        <f>IF(Eksplikatsioon!A121=0,"",Eksplikatsioon!A121)</f>
        <v>02</v>
      </c>
      <c r="B120" s="60">
        <f>IF(Eksplikatsioon!B121=0,"",Eksplikatsioon!B121)</f>
        <v>244</v>
      </c>
      <c r="C120" s="23" t="str">
        <f>IF(Eksplikatsioon!C121=0,"",Eksplikatsioon!C121)</f>
        <v>ÜÜRITAV PIND</v>
      </c>
      <c r="D120" s="23" t="str">
        <f>IF(Eksplikatsioon!D121=0,"",Eksplikatsioon!D121)</f>
        <v>Kabinet/Büroo</v>
      </c>
      <c r="E120" s="58">
        <f>IF(Eksplikatsioon!F121=0,"",Eksplikatsioon!F121)</f>
        <v>31.6</v>
      </c>
      <c r="F120" s="23" t="str">
        <f>IF(Eksplikatsioon!H121=0,"",Eksplikatsioon!H121)</f>
        <v/>
      </c>
      <c r="G120" s="23" t="str">
        <f>IF(Eksplikatsioon!J121=0,"",Eksplikatsioon!J121)</f>
        <v>Ainukasutuses pind</v>
      </c>
      <c r="H120" s="23" t="str">
        <f>IF(Eksplikatsioon!K121=0,"",Eksplikatsioon!K121)</f>
        <v>Viru Maakohus</v>
      </c>
      <c r="I120" s="23" t="str">
        <f>IF(Eksplikatsioon!L121=0,"",Eksplikatsioon!L121)</f>
        <v>KOOLI2_02</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35">
      <c r="A121" s="23" t="str">
        <f>IF(Eksplikatsioon!A122=0,"",Eksplikatsioon!A122)</f>
        <v>02</v>
      </c>
      <c r="B121" s="60">
        <f>IF(Eksplikatsioon!B122=0,"",Eksplikatsioon!B122)</f>
        <v>245</v>
      </c>
      <c r="C121" s="23" t="str">
        <f>IF(Eksplikatsioon!C122=0,"",Eksplikatsioon!C122)</f>
        <v>ÜÜRITAV PIND</v>
      </c>
      <c r="D121" s="23" t="str">
        <f>IF(Eksplikatsioon!D122=0,"",Eksplikatsioon!D122)</f>
        <v>Kabinet/Büroo</v>
      </c>
      <c r="E121" s="58">
        <f>IF(Eksplikatsioon!F122=0,"",Eksplikatsioon!F122)</f>
        <v>23.3</v>
      </c>
      <c r="F121" s="23" t="str">
        <f>IF(Eksplikatsioon!H122=0,"",Eksplikatsioon!H122)</f>
        <v/>
      </c>
      <c r="G121" s="23" t="str">
        <f>IF(Eksplikatsioon!J122=0,"",Eksplikatsioon!J122)</f>
        <v>Ainukasutuses pind</v>
      </c>
      <c r="H121" s="23" t="str">
        <f>IF(Eksplikatsioon!K122=0,"",Eksplikatsioon!K122)</f>
        <v>Tartu Halduskohus</v>
      </c>
      <c r="I121" s="23" t="str">
        <f>IF(Eksplikatsioon!L122=0,"",Eksplikatsioon!L122)</f>
        <v>KOOLI2_04</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35">
      <c r="A122" s="23" t="str">
        <f>IF(Eksplikatsioon!A123=0,"",Eksplikatsioon!A123)</f>
        <v>02</v>
      </c>
      <c r="B122" s="60">
        <f>IF(Eksplikatsioon!B123=0,"",Eksplikatsioon!B123)</f>
        <v>246</v>
      </c>
      <c r="C122" s="23" t="str">
        <f>IF(Eksplikatsioon!C123=0,"",Eksplikatsioon!C123)</f>
        <v>ÜÜRITAV PIND</v>
      </c>
      <c r="D122" s="23" t="str">
        <f>IF(Eksplikatsioon!D123=0,"",Eksplikatsioon!D123)</f>
        <v>Kabinet/Büroo</v>
      </c>
      <c r="E122" s="58">
        <f>IF(Eksplikatsioon!F123=0,"",Eksplikatsioon!F123)</f>
        <v>17.899999999999999</v>
      </c>
      <c r="F122" s="23" t="str">
        <f>IF(Eksplikatsioon!H123=0,"",Eksplikatsioon!H123)</f>
        <v/>
      </c>
      <c r="G122" s="23" t="str">
        <f>IF(Eksplikatsioon!J123=0,"",Eksplikatsioon!J123)</f>
        <v>Ainukasutuses pind</v>
      </c>
      <c r="H122" s="23" t="str">
        <f>IF(Eksplikatsioon!K123=0,"",Eksplikatsioon!K123)</f>
        <v>Tartu Halduskohus</v>
      </c>
      <c r="I122" s="23" t="str">
        <f>IF(Eksplikatsioon!L123=0,"",Eksplikatsioon!L123)</f>
        <v>KOOLI2_04</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35">
      <c r="A123" s="23" t="str">
        <f>IF(Eksplikatsioon!A124=0,"",Eksplikatsioon!A124)</f>
        <v>03</v>
      </c>
      <c r="B123" s="60">
        <f>IF(Eksplikatsioon!B124=0,"",Eksplikatsioon!B124)</f>
        <v>301</v>
      </c>
      <c r="C123" s="23" t="str">
        <f>IF(Eksplikatsioon!C124=0,"",Eksplikatsioon!C124)</f>
        <v>VERTIKAALSETE ÜHENDUSTEEDE PIND</v>
      </c>
      <c r="D123" s="23" t="str">
        <f>IF(Eksplikatsioon!D124=0,"",Eksplikatsioon!D124)</f>
        <v>Trepp/Trepikoda</v>
      </c>
      <c r="E123" s="58">
        <f>IF(Eksplikatsioon!F124=0,"",Eksplikatsioon!F124)</f>
        <v>15.3</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35">
      <c r="A124" s="23" t="str">
        <f>IF(Eksplikatsioon!A125=0,"",Eksplikatsioon!A125)</f>
        <v>03</v>
      </c>
      <c r="B124" s="60">
        <f>IF(Eksplikatsioon!B125=0,"",Eksplikatsioon!B125)</f>
        <v>302</v>
      </c>
      <c r="C124" s="23" t="str">
        <f>IF(Eksplikatsioon!C125=0,"",Eksplikatsioon!C125)</f>
        <v>ÜÜRITAV PIND</v>
      </c>
      <c r="D124" s="23" t="str">
        <f>IF(Eksplikatsioon!D125=0,"",Eksplikatsioon!D125)</f>
        <v>Koridor</v>
      </c>
      <c r="E124" s="58">
        <f>IF(Eksplikatsioon!F125=0,"",Eksplikatsioon!F125)</f>
        <v>52.4</v>
      </c>
      <c r="F124" s="23" t="str">
        <f>IF(Eksplikatsioon!H125=0,"",Eksplikatsioon!H125)</f>
        <v>TI, TA, VIRU MAAKOHUS</v>
      </c>
      <c r="G124" s="23" t="str">
        <f>IF(Eksplikatsioon!J125=0,"",Eksplikatsioon!J125)</f>
        <v>Ühiskasutuses muu pind (korrus)</v>
      </c>
      <c r="H124" s="23" t="str">
        <f>IF(Eksplikatsioon!K125=0,"",Eksplikatsioon!K125)</f>
        <v/>
      </c>
      <c r="I124" s="23" t="str">
        <f>IF(Eksplikatsioon!L125=0,"",Eksplikatsioon!L125)</f>
        <v/>
      </c>
      <c r="J124" s="31">
        <f ca="1">IFERROR(IF($G124=Tabelid!$L$6,Eksplikatsioon!O125/SUM(Eksplikatsioon!$O125:'Eksplikatsioon'!$AG125),IF($G124=Tabelid!$L$4,IFERROR(SUMIFS($E:$E,$G:$G,Tabelid!$L$1,$C:$C,Tabelid!$J$4,$H:$H,J$2,$A:$A,$A124)/SUMIFS($E:$E,$G:$G,Tabelid!$L$1,$C:$C,Tabelid!$J$4,$A:$A,$A124),0),IF($G124=Tabelid!$L$5,IFERROR(SUMIFS($E:$E,$G:$G,Tabelid!$L$1,$C:$C,Tabelid!$J$4,$H:$H,J$2)/SUMIFS($E:$E,$G:$G,Tabelid!$L$1,$C:$C,Tabelid!$J$4),0),""))),"")</f>
        <v>0</v>
      </c>
      <c r="K124" s="31">
        <f ca="1">IFERROR(IF($G124=Tabelid!$L$6,Eksplikatsioon!P125/SUM(Eksplikatsioon!$O125:'Eksplikatsioon'!$AG125),IF($G124=Tabelid!$L$4,IFERROR(SUMIFS($E:$E,$G:$G,Tabelid!$L$1,$C:$C,Tabelid!$J$4,$H:$H,K$2,$A:$A,$A124)/SUMIFS($E:$E,$G:$G,Tabelid!$L$1,$C:$C,Tabelid!$J$4,$A:$A,$A124),0),IF($G124=Tabelid!$L$5,IFERROR(SUMIFS($E:$E,$G:$G,Tabelid!$L$1,$C:$C,Tabelid!$J$4,$H:$H,K$2)/SUMIFS($E:$E,$G:$G,Tabelid!$L$1,$C:$C,Tabelid!$J$4),0),""))),"")</f>
        <v>0</v>
      </c>
      <c r="L124" s="31">
        <f ca="1">IFERROR(IF($G124=Tabelid!$L$6,Eksplikatsioon!Q125/SUM(Eksplikatsioon!$O125:'Eksplikatsioon'!$AG125),IF($G124=Tabelid!$L$4,IFERROR(SUMIFS($E:$E,$G:$G,Tabelid!$L$1,$C:$C,Tabelid!$J$4,$H:$H,L$2,$A:$A,$A124)/SUMIFS($E:$E,$G:$G,Tabelid!$L$1,$C:$C,Tabelid!$J$4,$A:$A,$A124),0),IF($G124=Tabelid!$L$5,IFERROR(SUMIFS($E:$E,$G:$G,Tabelid!$L$1,$C:$C,Tabelid!$J$4,$H:$H,L$2)/SUMIFS($E:$E,$G:$G,Tabelid!$L$1,$C:$C,Tabelid!$J$4),0),""))),"")</f>
        <v>0.49126092384519338</v>
      </c>
      <c r="M124" s="31">
        <f ca="1">IFERROR(IF($G124=Tabelid!$L$6,Eksplikatsioon!R125/SUM(Eksplikatsioon!$O125:'Eksplikatsioon'!$AG125),IF($G124=Tabelid!$L$4,IFERROR(SUMIFS($E:$E,$G:$G,Tabelid!$L$1,$C:$C,Tabelid!$J$4,$H:$H,M$2,$A:$A,$A124)/SUMIFS($E:$E,$G:$G,Tabelid!$L$1,$C:$C,Tabelid!$J$4,$A:$A,$A124),0),IF($G124=Tabelid!$L$5,IFERROR(SUMIFS($E:$E,$G:$G,Tabelid!$L$1,$C:$C,Tabelid!$J$4,$H:$H,M$2)/SUMIFS($E:$E,$G:$G,Tabelid!$L$1,$C:$C,Tabelid!$J$4),0),""))),"")</f>
        <v>0.30383895131086136</v>
      </c>
      <c r="N124" s="31">
        <f ca="1">IFERROR(IF($G124=Tabelid!$L$6,Eksplikatsioon!S125/SUM(Eksplikatsioon!$O125:'Eksplikatsioon'!$AG125),IF($G124=Tabelid!$L$4,IFERROR(SUMIFS($E:$E,$G:$G,Tabelid!$L$1,$C:$C,Tabelid!$J$4,$H:$H,N$2,$A:$A,$A124)/SUMIFS($E:$E,$G:$G,Tabelid!$L$1,$C:$C,Tabelid!$J$4,$A:$A,$A124),0),IF($G124=Tabelid!$L$5,IFERROR(SUMIFS($E:$E,$G:$G,Tabelid!$L$1,$C:$C,Tabelid!$J$4,$H:$H,N$2)/SUMIFS($E:$E,$G:$G,Tabelid!$L$1,$C:$C,Tabelid!$J$4),0),""))),"")</f>
        <v>0</v>
      </c>
      <c r="O124" s="31">
        <f ca="1">IFERROR(IF($G124=Tabelid!$L$6,Eksplikatsioon!T125/SUM(Eksplikatsioon!$O125:'Eksplikatsioon'!$AG125),IF($G124=Tabelid!$L$4,IFERROR(SUMIFS($E:$E,$G:$G,Tabelid!$L$1,$C:$C,Tabelid!$J$4,$H:$H,O$2,$A:$A,$A124)/SUMIFS($E:$E,$G:$G,Tabelid!$L$1,$C:$C,Tabelid!$J$4,$A:$A,$A124),0),IF($G124=Tabelid!$L$5,IFERROR(SUMIFS($E:$E,$G:$G,Tabelid!$L$1,$C:$C,Tabelid!$J$4,$H:$H,O$2)/SUMIFS($E:$E,$G:$G,Tabelid!$L$1,$C:$C,Tabelid!$J$4),0),""))),"")</f>
        <v>0</v>
      </c>
      <c r="P124" s="31">
        <f ca="1">IFERROR(IF($G124=Tabelid!$L$6,Eksplikatsioon!U125/SUM(Eksplikatsioon!$O125:'Eksplikatsioon'!$AG125),IF($G124=Tabelid!$L$4,IFERROR(SUMIFS($E:$E,$G:$G,Tabelid!$L$1,$C:$C,Tabelid!$J$4,$H:$H,P$2,$A:$A,$A124)/SUMIFS($E:$E,$G:$G,Tabelid!$L$1,$C:$C,Tabelid!$J$4,$A:$A,$A124),0),IF($G124=Tabelid!$L$5,IFERROR(SUMIFS($E:$E,$G:$G,Tabelid!$L$1,$C:$C,Tabelid!$J$4,$H:$H,P$2)/SUMIFS($E:$E,$G:$G,Tabelid!$L$1,$C:$C,Tabelid!$J$4),0),""))),"")</f>
        <v>0</v>
      </c>
      <c r="Q124" s="31">
        <f ca="1">IFERROR(IF($G124=Tabelid!$L$6,Eksplikatsioon!V125/SUM(Eksplikatsioon!$O125:'Eksplikatsioon'!$AG125),IF($G124=Tabelid!$L$4,IFERROR(SUMIFS($E:$E,$G:$G,Tabelid!$L$1,$C:$C,Tabelid!$J$4,$H:$H,Q$2,$A:$A,$A124)/SUMIFS($E:$E,$G:$G,Tabelid!$L$1,$C:$C,Tabelid!$J$4,$A:$A,$A124),0),IF($G124=Tabelid!$L$5,IFERROR(SUMIFS($E:$E,$G:$G,Tabelid!$L$1,$C:$C,Tabelid!$J$4,$H:$H,Q$2)/SUMIFS($E:$E,$G:$G,Tabelid!$L$1,$C:$C,Tabelid!$J$4),0),""))),"")</f>
        <v>0</v>
      </c>
      <c r="R124" s="31">
        <f ca="1">IFERROR(IF($G124=Tabelid!$L$6,Eksplikatsioon!W125/SUM(Eksplikatsioon!$O125:'Eksplikatsioon'!$AG125),IF($G124=Tabelid!$L$4,IFERROR(SUMIFS($E:$E,$G:$G,Tabelid!$L$1,$C:$C,Tabelid!$J$4,$H:$H,R$2,$A:$A,$A124)/SUMIFS($E:$E,$G:$G,Tabelid!$L$1,$C:$C,Tabelid!$J$4,$A:$A,$A124),0),IF($G124=Tabelid!$L$5,IFERROR(SUMIFS($E:$E,$G:$G,Tabelid!$L$1,$C:$C,Tabelid!$J$4,$H:$H,R$2)/SUMIFS($E:$E,$G:$G,Tabelid!$L$1,$C:$C,Tabelid!$J$4),0),""))),"")</f>
        <v>0</v>
      </c>
      <c r="S124" s="31">
        <f ca="1">IFERROR(IF($G124=Tabelid!$L$6,Eksplikatsioon!X125/SUM(Eksplikatsioon!$O125:'Eksplikatsioon'!$AG125),IF($G124=Tabelid!$L$4,IFERROR(SUMIFS($E:$E,$G:$G,Tabelid!$L$1,$C:$C,Tabelid!$J$4,$H:$H,S$2,$A:$A,$A124)/SUMIFS($E:$E,$G:$G,Tabelid!$L$1,$C:$C,Tabelid!$J$4,$A:$A,$A124),0),IF($G124=Tabelid!$L$5,IFERROR(SUMIFS($E:$E,$G:$G,Tabelid!$L$1,$C:$C,Tabelid!$J$4,$H:$H,S$2)/SUMIFS($E:$E,$G:$G,Tabelid!$L$1,$C:$C,Tabelid!$J$4),0),""))),"")</f>
        <v>0</v>
      </c>
      <c r="T124" s="31">
        <f ca="1">IFERROR(IF($G124=Tabelid!$L$6,Eksplikatsioon!Y125/SUM(Eksplikatsioon!$O125:'Eksplikatsioon'!$AG125),IF($G124=Tabelid!$L$4,IFERROR(SUMIFS($E:$E,$G:$G,Tabelid!$L$1,$C:$C,Tabelid!$J$4,$H:$H,T$2,$A:$A,$A124)/SUMIFS($E:$E,$G:$G,Tabelid!$L$1,$C:$C,Tabelid!$J$4,$A:$A,$A124),0),IF($G124=Tabelid!$L$5,IFERROR(SUMIFS($E:$E,$G:$G,Tabelid!$L$1,$C:$C,Tabelid!$J$4,$H:$H,T$2)/SUMIFS($E:$E,$G:$G,Tabelid!$L$1,$C:$C,Tabelid!$J$4),0),""))),"")</f>
        <v>0.1757178526841448</v>
      </c>
      <c r="U124" s="31">
        <f ca="1">IFERROR(IF($G124=Tabelid!$L$6,Eksplikatsioon!Z125/SUM(Eksplikatsioon!$O125:'Eksplikatsioon'!$AG125),IF($G124=Tabelid!$L$4,IFERROR(SUMIFS($E:$E,$G:$G,Tabelid!$L$1,$C:$C,Tabelid!$J$4,$H:$H,U$2,$A:$A,$A124)/SUMIFS($E:$E,$G:$G,Tabelid!$L$1,$C:$C,Tabelid!$J$4,$A:$A,$A124),0),IF($G124=Tabelid!$L$5,IFERROR(SUMIFS($E:$E,$G:$G,Tabelid!$L$1,$C:$C,Tabelid!$J$4,$H:$H,U$2)/SUMIFS($E:$E,$G:$G,Tabelid!$L$1,$C:$C,Tabelid!$J$4),0),""))),"")</f>
        <v>2.9182272159800245E-2</v>
      </c>
      <c r="V124" s="31">
        <f ca="1">IFERROR(IF($G124=Tabelid!$L$6,Eksplikatsioon!AA125/SUM(Eksplikatsioon!$O125:'Eksplikatsioon'!$AG125),IF($G124=Tabelid!$L$4,IFERROR(SUMIFS($E:$E,$G:$G,Tabelid!$L$1,$C:$C,Tabelid!$J$4,$H:$H,V$2,$A:$A,$A124)/SUMIFS($E:$E,$G:$G,Tabelid!$L$1,$C:$C,Tabelid!$J$4,$A:$A,$A124),0),IF($G124=Tabelid!$L$5,IFERROR(SUMIFS($E:$E,$G:$G,Tabelid!$L$1,$C:$C,Tabelid!$J$4,$H:$H,V$2)/SUMIFS($E:$E,$G:$G,Tabelid!$L$1,$C:$C,Tabelid!$J$4),0),""))),"")</f>
        <v>0</v>
      </c>
      <c r="W124" s="31">
        <f ca="1">IFERROR(IF($G124=Tabelid!$L$6,Eksplikatsioon!AB125/SUM(Eksplikatsioon!$O125:'Eksplikatsioon'!$AG125),IF($G124=Tabelid!$L$4,IFERROR(SUMIFS($E:$E,$G:$G,Tabelid!$L$1,$C:$C,Tabelid!$J$4,$H:$H,W$2,$A:$A,$A124)/SUMIFS($E:$E,$G:$G,Tabelid!$L$1,$C:$C,Tabelid!$J$4,$A:$A,$A124),0),IF($G124=Tabelid!$L$5,IFERROR(SUMIFS($E:$E,$G:$G,Tabelid!$L$1,$C:$C,Tabelid!$J$4,$H:$H,W$2)/SUMIFS($E:$E,$G:$G,Tabelid!$L$1,$C:$C,Tabelid!$J$4),0),""))),"")</f>
        <v>0</v>
      </c>
      <c r="X124" s="31">
        <f ca="1">IFERROR(IF($G124=Tabelid!$L$6,Eksplikatsioon!AC125/SUM(Eksplikatsioon!$O125:'Eksplikatsioon'!$AG125),IF($G124=Tabelid!$L$4,IFERROR(SUMIFS($E:$E,$G:$G,Tabelid!$L$1,$C:$C,Tabelid!$J$4,$H:$H,X$2,$A:$A,$A124)/SUMIFS($E:$E,$G:$G,Tabelid!$L$1,$C:$C,Tabelid!$J$4,$A:$A,$A124),0),IF($G124=Tabelid!$L$5,IFERROR(SUMIFS($E:$E,$G:$G,Tabelid!$L$1,$C:$C,Tabelid!$J$4,$H:$H,X$2)/SUMIFS($E:$E,$G:$G,Tabelid!$L$1,$C:$C,Tabelid!$J$4),0),""))),"")</f>
        <v>0</v>
      </c>
      <c r="Y124" s="31">
        <f ca="1">IFERROR(IF($G124=Tabelid!$L$6,Eksplikatsioon!AD125/SUM(Eksplikatsioon!$O125:'Eksplikatsioon'!$AG125),IF($G124=Tabelid!$L$4,IFERROR(SUMIFS($E:$E,$G:$G,Tabelid!$L$1,$C:$C,Tabelid!$J$4,$H:$H,Y$2,$A:$A,$A124)/SUMIFS($E:$E,$G:$G,Tabelid!$L$1,$C:$C,Tabelid!$J$4,$A:$A,$A124),0),IF($G124=Tabelid!$L$5,IFERROR(SUMIFS($E:$E,$G:$G,Tabelid!$L$1,$C:$C,Tabelid!$J$4,$H:$H,Y$2)/SUMIFS($E:$E,$G:$G,Tabelid!$L$1,$C:$C,Tabelid!$J$4),0),""))),"")</f>
        <v>0</v>
      </c>
      <c r="Z124" s="31">
        <f ca="1">IFERROR(IF($G124=Tabelid!$L$6,Eksplikatsioon!AE125/SUM(Eksplikatsioon!$O125:'Eksplikatsioon'!$AG125),IF($G124=Tabelid!$L$4,IFERROR(SUMIFS($E:$E,$G:$G,Tabelid!$L$1,$C:$C,Tabelid!$J$4,$H:$H,Z$2,$A:$A,$A124)/SUMIFS($E:$E,$G:$G,Tabelid!$L$1,$C:$C,Tabelid!$J$4,$A:$A,$A124),0),IF($G124=Tabelid!$L$5,IFERROR(SUMIFS($E:$E,$G:$G,Tabelid!$L$1,$C:$C,Tabelid!$J$4,$H:$H,Z$2)/SUMIFS($E:$E,$G:$G,Tabelid!$L$1,$C:$C,Tabelid!$J$4),0),""))),"")</f>
        <v>0</v>
      </c>
      <c r="AA124" s="31">
        <f ca="1">IFERROR(IF($G124=Tabelid!$L$6,Eksplikatsioon!AF125/SUM(Eksplikatsioon!$O125:'Eksplikatsioon'!$AG125),IF($G124=Tabelid!$L$4,IFERROR(SUMIFS($E:$E,$G:$G,Tabelid!$L$1,$C:$C,Tabelid!$J$4,$H:$H,AA$2,$A:$A,$A124)/SUMIFS($E:$E,$G:$G,Tabelid!$L$1,$C:$C,Tabelid!$J$4,$A:$A,$A124),0),IF($G124=Tabelid!$L$5,IFERROR(SUMIFS($E:$E,$G:$G,Tabelid!$L$1,$C:$C,Tabelid!$J$4,$H:$H,AA$2)/SUMIFS($E:$E,$G:$G,Tabelid!$L$1,$C:$C,Tabelid!$J$4),0),""))),"")</f>
        <v>0</v>
      </c>
      <c r="AB124" s="31">
        <f ca="1">IFERROR(IF($G124=Tabelid!$L$6,Eksplikatsioon!AG125/SUM(Eksplikatsioon!$O125:'Eksplikatsioon'!$AG125),IF($G124=Tabelid!$L$4,IFERROR(SUMIFS($E:$E,$G:$G,Tabelid!$L$1,$C:$C,Tabelid!$J$4,$H:$H,AB$2,$A:$A,$A124)/SUMIFS($E:$E,$G:$G,Tabelid!$L$1,$C:$C,Tabelid!$J$4,$A:$A,$A124),0),IF($G124=Tabelid!$L$5,IFERROR(SUMIFS($E:$E,$G:$G,Tabelid!$L$1,$C:$C,Tabelid!$J$4,$H:$H,AB$2)/SUMIFS($E:$E,$G:$G,Tabelid!$L$1,$C:$C,Tabelid!$J$4),0),""))),"")</f>
        <v>0</v>
      </c>
      <c r="AC124" s="31">
        <f ca="1">IFERROR(IF($G124=Tabelid!$L$6,$E124*J124,IFERROR($E124*J124/SUM($J124:$AB124)*(Eksplikatsioon!O125)/SUMPRODUCT($J124:$AB124,Eksplikatsioon!$O125:$AG125),"")),"")</f>
        <v>0</v>
      </c>
      <c r="AD124" s="31">
        <f ca="1">IFERROR(IF($G124=Tabelid!$L$6,$E124*K124,IFERROR($E124*K124/SUM($J124:$AB124)*(Eksplikatsioon!P125)/SUMPRODUCT($J124:$AB124,Eksplikatsioon!$O125:$AG125),"")),"")</f>
        <v>0</v>
      </c>
      <c r="AE124" s="31">
        <f ca="1">IFERROR(IF($G124=Tabelid!$L$6,$E124*L124,IFERROR($E124*L124/SUM($J124:$AB124)*(Eksplikatsioon!Q125)/SUMPRODUCT($J124:$AB124,Eksplikatsioon!$O125:$AG125),"")),"")</f>
        <v>0</v>
      </c>
      <c r="AF124" s="31">
        <f ca="1">IFERROR(IF($G124=Tabelid!$L$6,$E124*M124,IFERROR($E124*M124/SUM($J124:$AB124)*(Eksplikatsioon!R125)/SUMPRODUCT($J124:$AB124,Eksplikatsioon!$O125:$AG125),"")),"")</f>
        <v>33.199739668076802</v>
      </c>
      <c r="AG124" s="31">
        <f ca="1">IFERROR(IF($G124=Tabelid!$L$6,$E124*N124,IFERROR($E124*N124/SUM($J124:$AB124)*(Eksplikatsioon!S125)/SUMPRODUCT($J124:$AB124,Eksplikatsioon!$O125:$AG125),"")),"")</f>
        <v>0</v>
      </c>
      <c r="AH124" s="31">
        <f ca="1">IFERROR(IF($G124=Tabelid!$L$6,$E124*O124,IFERROR($E124*O124/SUM($J124:$AB124)*(Eksplikatsioon!T125)/SUMPRODUCT($J124:$AB124,Eksplikatsioon!$O125:$AG125),"")),"")</f>
        <v>0</v>
      </c>
      <c r="AI124" s="31">
        <f ca="1">IFERROR(IF($G124=Tabelid!$L$6,$E124*P124,IFERROR($E124*P124/SUM($J124:$AB124)*(Eksplikatsioon!U125)/SUMPRODUCT($J124:$AB124,Eksplikatsioon!$O125:$AG125),"")),"")</f>
        <v>0</v>
      </c>
      <c r="AJ124" s="31">
        <f ca="1">IFERROR(IF($G124=Tabelid!$L$6,$E124*Q124,IFERROR($E124*Q124/SUM($J124:$AB124)*(Eksplikatsioon!V125)/SUMPRODUCT($J124:$AB124,Eksplikatsioon!$O125:$AG125),"")),"")</f>
        <v>0</v>
      </c>
      <c r="AK124" s="31">
        <f ca="1">IFERROR(IF($G124=Tabelid!$L$6,$E124*R124,IFERROR($E124*R124/SUM($J124:$AB124)*(Eksplikatsioon!W125)/SUMPRODUCT($J124:$AB124,Eksplikatsioon!$O125:$AG125),"")),"")</f>
        <v>0</v>
      </c>
      <c r="AL124" s="31">
        <f ca="1">IFERROR(IF($G124=Tabelid!$L$6,$E124*S124,IFERROR($E124*S124/SUM($J124:$AB124)*(Eksplikatsioon!X125)/SUMPRODUCT($J124:$AB124,Eksplikatsioon!$O125:$AG125),"")),"")</f>
        <v>0</v>
      </c>
      <c r="AM124" s="31">
        <f ca="1">IFERROR(IF($G124=Tabelid!$L$6,$E124*T124,IFERROR($E124*T124/SUM($J124:$AB124)*(Eksplikatsioon!Y125)/SUMPRODUCT($J124:$AB124,Eksplikatsioon!$O125:$AG125),"")),"")</f>
        <v>19.200260331923204</v>
      </c>
      <c r="AN124" s="31">
        <f ca="1">IFERROR(IF($G124=Tabelid!$L$6,$E124*U124,IFERROR($E124*U124/SUM($J124:$AB124)*(Eksplikatsioon!Z125)/SUMPRODUCT($J124:$AB124,Eksplikatsioon!$O125:$AG125),"")),"")</f>
        <v>0</v>
      </c>
      <c r="AO124" s="31">
        <f ca="1">IFERROR(IF($G124=Tabelid!$L$6,$E124*V124,IFERROR($E124*V124/SUM($J124:$AB124)*(Eksplikatsioon!AA125)/SUMPRODUCT($J124:$AB124,Eksplikatsioon!$O125:$AG125),"")),"")</f>
        <v>0</v>
      </c>
      <c r="AP124" s="31">
        <f ca="1">IFERROR(IF($G124=Tabelid!$L$6,$E124*W124,IFERROR($E124*W124/SUM($J124:$AB124)*(Eksplikatsioon!AB125)/SUMPRODUCT($J124:$AB124,Eksplikatsioon!$O125:$AG125),"")),"")</f>
        <v>0</v>
      </c>
      <c r="AQ124" s="31">
        <f ca="1">IFERROR(IF($G124=Tabelid!$L$6,$E124*X124,IFERROR($E124*X124/SUM($J124:$AB124)*(Eksplikatsioon!AC125)/SUMPRODUCT($J124:$AB124,Eksplikatsioon!$O125:$AG125),"")),"")</f>
        <v>0</v>
      </c>
      <c r="AR124" s="31">
        <f ca="1">IFERROR(IF($G124=Tabelid!$L$6,$E124*Y124,IFERROR($E124*Y124/SUM($J124:$AB124)*(Eksplikatsioon!AD125)/SUMPRODUCT($J124:$AB124,Eksplikatsioon!$O125:$AG125),"")),"")</f>
        <v>0</v>
      </c>
      <c r="AS124" s="31">
        <f ca="1">IFERROR(IF($G124=Tabelid!$L$6,$E124*Z124,IFERROR($E124*Z124/SUM($J124:$AB124)*(Eksplikatsioon!AE125)/SUMPRODUCT($J124:$AB124,Eksplikatsioon!$O125:$AG125),"")),"")</f>
        <v>0</v>
      </c>
      <c r="AT124" s="31">
        <f ca="1">IFERROR(IF($G124=Tabelid!$L$6,$E124*AA124,IFERROR($E124*AA124/SUM($J124:$AB124)*(Eksplikatsioon!AF125)/SUMPRODUCT($J124:$AB124,Eksplikatsioon!$O125:$AG125),"")),"")</f>
        <v>0</v>
      </c>
      <c r="AU124" s="31">
        <f ca="1">IFERROR(IF($G124=Tabelid!$L$6,$E124*AB124,IFERROR($E124*AB124/SUM($J124:$AB124)*(Eksplikatsioon!AG125)/SUMPRODUCT($J124:$AB124,Eksplikatsioon!$O125:$AG125),"")),"")</f>
        <v>0</v>
      </c>
    </row>
    <row r="125" spans="1:47" x14ac:dyDescent="0.35">
      <c r="A125" s="23" t="str">
        <f>IF(Eksplikatsioon!A126=0,"",Eksplikatsioon!A126)</f>
        <v>03</v>
      </c>
      <c r="B125" s="60">
        <f>IF(Eksplikatsioon!B126=0,"",Eksplikatsioon!B126)</f>
        <v>303</v>
      </c>
      <c r="C125" s="23" t="str">
        <f>IF(Eksplikatsioon!C126=0,"",Eksplikatsioon!C126)</f>
        <v>ÜÜRITAV PIND</v>
      </c>
      <c r="D125" s="23" t="str">
        <f>IF(Eksplikatsioon!D126=0,"",Eksplikatsioon!D126)</f>
        <v>Kabinet/Büroo</v>
      </c>
      <c r="E125" s="58">
        <f>IF(Eksplikatsioon!F126=0,"",Eksplikatsioon!F126)</f>
        <v>8.6999999999999993</v>
      </c>
      <c r="F125" s="23" t="str">
        <f>IF(Eksplikatsioon!H126=0,"",Eksplikatsioon!H126)</f>
        <v/>
      </c>
      <c r="G125" s="23" t="str">
        <f>IF(Eksplikatsioon!J126=0,"",Eksplikatsioon!J126)</f>
        <v>Ainukasutuses pind</v>
      </c>
      <c r="H125" s="23" t="str">
        <f>IF(Eksplikatsioon!K126=0,"",Eksplikatsioon!K126)</f>
        <v>Aktiivne vakants üürnik</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35">
      <c r="A126" s="23" t="str">
        <f>IF(Eksplikatsioon!A127=0,"",Eksplikatsioon!A127)</f>
        <v>03</v>
      </c>
      <c r="B126" s="60">
        <f>IF(Eksplikatsioon!B127=0,"",Eksplikatsioon!B127)</f>
        <v>304</v>
      </c>
      <c r="C126" s="23" t="str">
        <f>IF(Eksplikatsioon!C127=0,"",Eksplikatsioon!C127)</f>
        <v>ÜÜRITAV PIND</v>
      </c>
      <c r="D126" s="23" t="str">
        <f>IF(Eksplikatsioon!D127=0,"",Eksplikatsioon!D127)</f>
        <v>Kabinet/Büroo</v>
      </c>
      <c r="E126" s="58">
        <f>IF(Eksplikatsioon!F127=0,"",Eksplikatsioon!F127)</f>
        <v>10.199999999999999</v>
      </c>
      <c r="F126" s="23" t="str">
        <f>IF(Eksplikatsioon!H127=0,"",Eksplikatsioon!H127)</f>
        <v/>
      </c>
      <c r="G126" s="23" t="str">
        <f>IF(Eksplikatsioon!J127=0,"",Eksplikatsioon!J127)</f>
        <v>Ainukasutuses pind</v>
      </c>
      <c r="H126" s="23" t="str">
        <f>IF(Eksplikatsioon!K127=0,"",Eksplikatsioon!K127)</f>
        <v>Aktiivne vakants üürnik</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35">
      <c r="A127" s="23" t="str">
        <f>IF(Eksplikatsioon!A128=0,"",Eksplikatsioon!A128)</f>
        <v>03</v>
      </c>
      <c r="B127" s="60">
        <f>IF(Eksplikatsioon!B128=0,"",Eksplikatsioon!B128)</f>
        <v>305</v>
      </c>
      <c r="C127" s="23" t="str">
        <f>IF(Eksplikatsioon!C128=0,"",Eksplikatsioon!C128)</f>
        <v>ÜÜRITAV PIND</v>
      </c>
      <c r="D127" s="23" t="str">
        <f>IF(Eksplikatsioon!D128=0,"",Eksplikatsioon!D128)</f>
        <v>Kabinet/Büroo</v>
      </c>
      <c r="E127" s="58">
        <f>IF(Eksplikatsioon!F128=0,"",Eksplikatsioon!F128)</f>
        <v>12.5</v>
      </c>
      <c r="F127" s="23" t="str">
        <f>IF(Eksplikatsioon!H128=0,"",Eksplikatsioon!H128)</f>
        <v/>
      </c>
      <c r="G127" s="23" t="str">
        <f>IF(Eksplikatsioon!J128=0,"",Eksplikatsioon!J128)</f>
        <v>Ainukasutuses pind</v>
      </c>
      <c r="H127" s="23" t="str">
        <f>IF(Eksplikatsioon!K128=0,"",Eksplikatsioon!K128)</f>
        <v>Aktiivne vakants üürnik</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35">
      <c r="A128" s="23" t="str">
        <f>IF(Eksplikatsioon!A129=0,"",Eksplikatsioon!A129)</f>
        <v>03</v>
      </c>
      <c r="B128" s="60">
        <f>IF(Eksplikatsioon!B129=0,"",Eksplikatsioon!B129)</f>
        <v>306</v>
      </c>
      <c r="C128" s="23" t="str">
        <f>IF(Eksplikatsioon!C129=0,"",Eksplikatsioon!C129)</f>
        <v>ÜÜRITAV PIND</v>
      </c>
      <c r="D128" s="23" t="str">
        <f>IF(Eksplikatsioon!D129=0,"",Eksplikatsioon!D129)</f>
        <v>WC</v>
      </c>
      <c r="E128" s="58">
        <f>IF(Eksplikatsioon!F129=0,"",Eksplikatsioon!F129)</f>
        <v>2.7</v>
      </c>
      <c r="F128" s="23" t="str">
        <f>IF(Eksplikatsioon!H129=0,"",Eksplikatsioon!H129)</f>
        <v>TI, TA, VIRU MAAKOHUS</v>
      </c>
      <c r="G128" s="23" t="str">
        <f>IF(Eksplikatsioon!J129=0,"",Eksplikatsioon!J129)</f>
        <v>Ühiskasutuses muu pind (korrus)</v>
      </c>
      <c r="H128" s="23" t="str">
        <f>IF(Eksplikatsioon!K129=0,"",Eksplikatsioon!K129)</f>
        <v/>
      </c>
      <c r="I128" s="23" t="str">
        <f>IF(Eksplikatsioon!L129=0,"",Eksplikatsioon!L129)</f>
        <v/>
      </c>
      <c r="J128" s="31">
        <f ca="1">IFERROR(IF($G128=Tabelid!$L$6,Eksplikatsioon!O129/SUM(Eksplikatsioon!$O129:'Eksplikatsioon'!$AG129),IF($G128=Tabelid!$L$4,IFERROR(SUMIFS($E:$E,$G:$G,Tabelid!$L$1,$C:$C,Tabelid!$J$4,$H:$H,J$2,$A:$A,$A128)/SUMIFS($E:$E,$G:$G,Tabelid!$L$1,$C:$C,Tabelid!$J$4,$A:$A,$A128),0),IF($G128=Tabelid!$L$5,IFERROR(SUMIFS($E:$E,$G:$G,Tabelid!$L$1,$C:$C,Tabelid!$J$4,$H:$H,J$2)/SUMIFS($E:$E,$G:$G,Tabelid!$L$1,$C:$C,Tabelid!$J$4),0),""))),"")</f>
        <v>0</v>
      </c>
      <c r="K128" s="31">
        <f ca="1">IFERROR(IF($G128=Tabelid!$L$6,Eksplikatsioon!P129/SUM(Eksplikatsioon!$O129:'Eksplikatsioon'!$AG129),IF($G128=Tabelid!$L$4,IFERROR(SUMIFS($E:$E,$G:$G,Tabelid!$L$1,$C:$C,Tabelid!$J$4,$H:$H,K$2,$A:$A,$A128)/SUMIFS($E:$E,$G:$G,Tabelid!$L$1,$C:$C,Tabelid!$J$4,$A:$A,$A128),0),IF($G128=Tabelid!$L$5,IFERROR(SUMIFS($E:$E,$G:$G,Tabelid!$L$1,$C:$C,Tabelid!$J$4,$H:$H,K$2)/SUMIFS($E:$E,$G:$G,Tabelid!$L$1,$C:$C,Tabelid!$J$4),0),""))),"")</f>
        <v>0</v>
      </c>
      <c r="L128" s="31">
        <f ca="1">IFERROR(IF($G128=Tabelid!$L$6,Eksplikatsioon!Q129/SUM(Eksplikatsioon!$O129:'Eksplikatsioon'!$AG129),IF($G128=Tabelid!$L$4,IFERROR(SUMIFS($E:$E,$G:$G,Tabelid!$L$1,$C:$C,Tabelid!$J$4,$H:$H,L$2,$A:$A,$A128)/SUMIFS($E:$E,$G:$G,Tabelid!$L$1,$C:$C,Tabelid!$J$4,$A:$A,$A128),0),IF($G128=Tabelid!$L$5,IFERROR(SUMIFS($E:$E,$G:$G,Tabelid!$L$1,$C:$C,Tabelid!$J$4,$H:$H,L$2)/SUMIFS($E:$E,$G:$G,Tabelid!$L$1,$C:$C,Tabelid!$J$4),0),""))),"")</f>
        <v>0.49126092384519338</v>
      </c>
      <c r="M128" s="31">
        <f ca="1">IFERROR(IF($G128=Tabelid!$L$6,Eksplikatsioon!R129/SUM(Eksplikatsioon!$O129:'Eksplikatsioon'!$AG129),IF($G128=Tabelid!$L$4,IFERROR(SUMIFS($E:$E,$G:$G,Tabelid!$L$1,$C:$C,Tabelid!$J$4,$H:$H,M$2,$A:$A,$A128)/SUMIFS($E:$E,$G:$G,Tabelid!$L$1,$C:$C,Tabelid!$J$4,$A:$A,$A128),0),IF($G128=Tabelid!$L$5,IFERROR(SUMIFS($E:$E,$G:$G,Tabelid!$L$1,$C:$C,Tabelid!$J$4,$H:$H,M$2)/SUMIFS($E:$E,$G:$G,Tabelid!$L$1,$C:$C,Tabelid!$J$4),0),""))),"")</f>
        <v>0.30383895131086136</v>
      </c>
      <c r="N128" s="31">
        <f ca="1">IFERROR(IF($G128=Tabelid!$L$6,Eksplikatsioon!S129/SUM(Eksplikatsioon!$O129:'Eksplikatsioon'!$AG129),IF($G128=Tabelid!$L$4,IFERROR(SUMIFS($E:$E,$G:$G,Tabelid!$L$1,$C:$C,Tabelid!$J$4,$H:$H,N$2,$A:$A,$A128)/SUMIFS($E:$E,$G:$G,Tabelid!$L$1,$C:$C,Tabelid!$J$4,$A:$A,$A128),0),IF($G128=Tabelid!$L$5,IFERROR(SUMIFS($E:$E,$G:$G,Tabelid!$L$1,$C:$C,Tabelid!$J$4,$H:$H,N$2)/SUMIFS($E:$E,$G:$G,Tabelid!$L$1,$C:$C,Tabelid!$J$4),0),""))),"")</f>
        <v>0</v>
      </c>
      <c r="O128" s="31">
        <f ca="1">IFERROR(IF($G128=Tabelid!$L$6,Eksplikatsioon!T129/SUM(Eksplikatsioon!$O129:'Eksplikatsioon'!$AG129),IF($G128=Tabelid!$L$4,IFERROR(SUMIFS($E:$E,$G:$G,Tabelid!$L$1,$C:$C,Tabelid!$J$4,$H:$H,O$2,$A:$A,$A128)/SUMIFS($E:$E,$G:$G,Tabelid!$L$1,$C:$C,Tabelid!$J$4,$A:$A,$A128),0),IF($G128=Tabelid!$L$5,IFERROR(SUMIFS($E:$E,$G:$G,Tabelid!$L$1,$C:$C,Tabelid!$J$4,$H:$H,O$2)/SUMIFS($E:$E,$G:$G,Tabelid!$L$1,$C:$C,Tabelid!$J$4),0),""))),"")</f>
        <v>0</v>
      </c>
      <c r="P128" s="31">
        <f ca="1">IFERROR(IF($G128=Tabelid!$L$6,Eksplikatsioon!U129/SUM(Eksplikatsioon!$O129:'Eksplikatsioon'!$AG129),IF($G128=Tabelid!$L$4,IFERROR(SUMIFS($E:$E,$G:$G,Tabelid!$L$1,$C:$C,Tabelid!$J$4,$H:$H,P$2,$A:$A,$A128)/SUMIFS($E:$E,$G:$G,Tabelid!$L$1,$C:$C,Tabelid!$J$4,$A:$A,$A128),0),IF($G128=Tabelid!$L$5,IFERROR(SUMIFS($E:$E,$G:$G,Tabelid!$L$1,$C:$C,Tabelid!$J$4,$H:$H,P$2)/SUMIFS($E:$E,$G:$G,Tabelid!$L$1,$C:$C,Tabelid!$J$4),0),""))),"")</f>
        <v>0</v>
      </c>
      <c r="Q128" s="31">
        <f ca="1">IFERROR(IF($G128=Tabelid!$L$6,Eksplikatsioon!V129/SUM(Eksplikatsioon!$O129:'Eksplikatsioon'!$AG129),IF($G128=Tabelid!$L$4,IFERROR(SUMIFS($E:$E,$G:$G,Tabelid!$L$1,$C:$C,Tabelid!$J$4,$H:$H,Q$2,$A:$A,$A128)/SUMIFS($E:$E,$G:$G,Tabelid!$L$1,$C:$C,Tabelid!$J$4,$A:$A,$A128),0),IF($G128=Tabelid!$L$5,IFERROR(SUMIFS($E:$E,$G:$G,Tabelid!$L$1,$C:$C,Tabelid!$J$4,$H:$H,Q$2)/SUMIFS($E:$E,$G:$G,Tabelid!$L$1,$C:$C,Tabelid!$J$4),0),""))),"")</f>
        <v>0</v>
      </c>
      <c r="R128" s="31">
        <f ca="1">IFERROR(IF($G128=Tabelid!$L$6,Eksplikatsioon!W129/SUM(Eksplikatsioon!$O129:'Eksplikatsioon'!$AG129),IF($G128=Tabelid!$L$4,IFERROR(SUMIFS($E:$E,$G:$G,Tabelid!$L$1,$C:$C,Tabelid!$J$4,$H:$H,R$2,$A:$A,$A128)/SUMIFS($E:$E,$G:$G,Tabelid!$L$1,$C:$C,Tabelid!$J$4,$A:$A,$A128),0),IF($G128=Tabelid!$L$5,IFERROR(SUMIFS($E:$E,$G:$G,Tabelid!$L$1,$C:$C,Tabelid!$J$4,$H:$H,R$2)/SUMIFS($E:$E,$G:$G,Tabelid!$L$1,$C:$C,Tabelid!$J$4),0),""))),"")</f>
        <v>0</v>
      </c>
      <c r="S128" s="31">
        <f ca="1">IFERROR(IF($G128=Tabelid!$L$6,Eksplikatsioon!X129/SUM(Eksplikatsioon!$O129:'Eksplikatsioon'!$AG129),IF($G128=Tabelid!$L$4,IFERROR(SUMIFS($E:$E,$G:$G,Tabelid!$L$1,$C:$C,Tabelid!$J$4,$H:$H,S$2,$A:$A,$A128)/SUMIFS($E:$E,$G:$G,Tabelid!$L$1,$C:$C,Tabelid!$J$4,$A:$A,$A128),0),IF($G128=Tabelid!$L$5,IFERROR(SUMIFS($E:$E,$G:$G,Tabelid!$L$1,$C:$C,Tabelid!$J$4,$H:$H,S$2)/SUMIFS($E:$E,$G:$G,Tabelid!$L$1,$C:$C,Tabelid!$J$4),0),""))),"")</f>
        <v>0</v>
      </c>
      <c r="T128" s="31">
        <f ca="1">IFERROR(IF($G128=Tabelid!$L$6,Eksplikatsioon!Y129/SUM(Eksplikatsioon!$O129:'Eksplikatsioon'!$AG129),IF($G128=Tabelid!$L$4,IFERROR(SUMIFS($E:$E,$G:$G,Tabelid!$L$1,$C:$C,Tabelid!$J$4,$H:$H,T$2,$A:$A,$A128)/SUMIFS($E:$E,$G:$G,Tabelid!$L$1,$C:$C,Tabelid!$J$4,$A:$A,$A128),0),IF($G128=Tabelid!$L$5,IFERROR(SUMIFS($E:$E,$G:$G,Tabelid!$L$1,$C:$C,Tabelid!$J$4,$H:$H,T$2)/SUMIFS($E:$E,$G:$G,Tabelid!$L$1,$C:$C,Tabelid!$J$4),0),""))),"")</f>
        <v>0.1757178526841448</v>
      </c>
      <c r="U128" s="31">
        <f ca="1">IFERROR(IF($G128=Tabelid!$L$6,Eksplikatsioon!Z129/SUM(Eksplikatsioon!$O129:'Eksplikatsioon'!$AG129),IF($G128=Tabelid!$L$4,IFERROR(SUMIFS($E:$E,$G:$G,Tabelid!$L$1,$C:$C,Tabelid!$J$4,$H:$H,U$2,$A:$A,$A128)/SUMIFS($E:$E,$G:$G,Tabelid!$L$1,$C:$C,Tabelid!$J$4,$A:$A,$A128),0),IF($G128=Tabelid!$L$5,IFERROR(SUMIFS($E:$E,$G:$G,Tabelid!$L$1,$C:$C,Tabelid!$J$4,$H:$H,U$2)/SUMIFS($E:$E,$G:$G,Tabelid!$L$1,$C:$C,Tabelid!$J$4),0),""))),"")</f>
        <v>2.9182272159800245E-2</v>
      </c>
      <c r="V128" s="31">
        <f ca="1">IFERROR(IF($G128=Tabelid!$L$6,Eksplikatsioon!AA129/SUM(Eksplikatsioon!$O129:'Eksplikatsioon'!$AG129),IF($G128=Tabelid!$L$4,IFERROR(SUMIFS($E:$E,$G:$G,Tabelid!$L$1,$C:$C,Tabelid!$J$4,$H:$H,V$2,$A:$A,$A128)/SUMIFS($E:$E,$G:$G,Tabelid!$L$1,$C:$C,Tabelid!$J$4,$A:$A,$A128),0),IF($G128=Tabelid!$L$5,IFERROR(SUMIFS($E:$E,$G:$G,Tabelid!$L$1,$C:$C,Tabelid!$J$4,$H:$H,V$2)/SUMIFS($E:$E,$G:$G,Tabelid!$L$1,$C:$C,Tabelid!$J$4),0),""))),"")</f>
        <v>0</v>
      </c>
      <c r="W128" s="31">
        <f ca="1">IFERROR(IF($G128=Tabelid!$L$6,Eksplikatsioon!AB129/SUM(Eksplikatsioon!$O129:'Eksplikatsioon'!$AG129),IF($G128=Tabelid!$L$4,IFERROR(SUMIFS($E:$E,$G:$G,Tabelid!$L$1,$C:$C,Tabelid!$J$4,$H:$H,W$2,$A:$A,$A128)/SUMIFS($E:$E,$G:$G,Tabelid!$L$1,$C:$C,Tabelid!$J$4,$A:$A,$A128),0),IF($G128=Tabelid!$L$5,IFERROR(SUMIFS($E:$E,$G:$G,Tabelid!$L$1,$C:$C,Tabelid!$J$4,$H:$H,W$2)/SUMIFS($E:$E,$G:$G,Tabelid!$L$1,$C:$C,Tabelid!$J$4),0),""))),"")</f>
        <v>0</v>
      </c>
      <c r="X128" s="31">
        <f ca="1">IFERROR(IF($G128=Tabelid!$L$6,Eksplikatsioon!AC129/SUM(Eksplikatsioon!$O129:'Eksplikatsioon'!$AG129),IF($G128=Tabelid!$L$4,IFERROR(SUMIFS($E:$E,$G:$G,Tabelid!$L$1,$C:$C,Tabelid!$J$4,$H:$H,X$2,$A:$A,$A128)/SUMIFS($E:$E,$G:$G,Tabelid!$L$1,$C:$C,Tabelid!$J$4,$A:$A,$A128),0),IF($G128=Tabelid!$L$5,IFERROR(SUMIFS($E:$E,$G:$G,Tabelid!$L$1,$C:$C,Tabelid!$J$4,$H:$H,X$2)/SUMIFS($E:$E,$G:$G,Tabelid!$L$1,$C:$C,Tabelid!$J$4),0),""))),"")</f>
        <v>0</v>
      </c>
      <c r="Y128" s="31">
        <f ca="1">IFERROR(IF($G128=Tabelid!$L$6,Eksplikatsioon!AD129/SUM(Eksplikatsioon!$O129:'Eksplikatsioon'!$AG129),IF($G128=Tabelid!$L$4,IFERROR(SUMIFS($E:$E,$G:$G,Tabelid!$L$1,$C:$C,Tabelid!$J$4,$H:$H,Y$2,$A:$A,$A128)/SUMIFS($E:$E,$G:$G,Tabelid!$L$1,$C:$C,Tabelid!$J$4,$A:$A,$A128),0),IF($G128=Tabelid!$L$5,IFERROR(SUMIFS($E:$E,$G:$G,Tabelid!$L$1,$C:$C,Tabelid!$J$4,$H:$H,Y$2)/SUMIFS($E:$E,$G:$G,Tabelid!$L$1,$C:$C,Tabelid!$J$4),0),""))),"")</f>
        <v>0</v>
      </c>
      <c r="Z128" s="31">
        <f ca="1">IFERROR(IF($G128=Tabelid!$L$6,Eksplikatsioon!AE129/SUM(Eksplikatsioon!$O129:'Eksplikatsioon'!$AG129),IF($G128=Tabelid!$L$4,IFERROR(SUMIFS($E:$E,$G:$G,Tabelid!$L$1,$C:$C,Tabelid!$J$4,$H:$H,Z$2,$A:$A,$A128)/SUMIFS($E:$E,$G:$G,Tabelid!$L$1,$C:$C,Tabelid!$J$4,$A:$A,$A128),0),IF($G128=Tabelid!$L$5,IFERROR(SUMIFS($E:$E,$G:$G,Tabelid!$L$1,$C:$C,Tabelid!$J$4,$H:$H,Z$2)/SUMIFS($E:$E,$G:$G,Tabelid!$L$1,$C:$C,Tabelid!$J$4),0),""))),"")</f>
        <v>0</v>
      </c>
      <c r="AA128" s="31">
        <f ca="1">IFERROR(IF($G128=Tabelid!$L$6,Eksplikatsioon!AF129/SUM(Eksplikatsioon!$O129:'Eksplikatsioon'!$AG129),IF($G128=Tabelid!$L$4,IFERROR(SUMIFS($E:$E,$G:$G,Tabelid!$L$1,$C:$C,Tabelid!$J$4,$H:$H,AA$2,$A:$A,$A128)/SUMIFS($E:$E,$G:$G,Tabelid!$L$1,$C:$C,Tabelid!$J$4,$A:$A,$A128),0),IF($G128=Tabelid!$L$5,IFERROR(SUMIFS($E:$E,$G:$G,Tabelid!$L$1,$C:$C,Tabelid!$J$4,$H:$H,AA$2)/SUMIFS($E:$E,$G:$G,Tabelid!$L$1,$C:$C,Tabelid!$J$4),0),""))),"")</f>
        <v>0</v>
      </c>
      <c r="AB128" s="31">
        <f ca="1">IFERROR(IF($G128=Tabelid!$L$6,Eksplikatsioon!AG129/SUM(Eksplikatsioon!$O129:'Eksplikatsioon'!$AG129),IF($G128=Tabelid!$L$4,IFERROR(SUMIFS($E:$E,$G:$G,Tabelid!$L$1,$C:$C,Tabelid!$J$4,$H:$H,AB$2,$A:$A,$A128)/SUMIFS($E:$E,$G:$G,Tabelid!$L$1,$C:$C,Tabelid!$J$4,$A:$A,$A128),0),IF($G128=Tabelid!$L$5,IFERROR(SUMIFS($E:$E,$G:$G,Tabelid!$L$1,$C:$C,Tabelid!$J$4,$H:$H,AB$2)/SUMIFS($E:$E,$G:$G,Tabelid!$L$1,$C:$C,Tabelid!$J$4),0),""))),"")</f>
        <v>0</v>
      </c>
      <c r="AC128" s="31">
        <f ca="1">IFERROR(IF($G128=Tabelid!$L$6,$E128*J128,IFERROR($E128*J128/SUM($J128:$AB128)*(Eksplikatsioon!O129)/SUMPRODUCT($J128:$AB128,Eksplikatsioon!$O129:$AG129),"")),"")</f>
        <v>0</v>
      </c>
      <c r="AD128" s="31">
        <f ca="1">IFERROR(IF($G128=Tabelid!$L$6,$E128*K128,IFERROR($E128*K128/SUM($J128:$AB128)*(Eksplikatsioon!P129)/SUMPRODUCT($J128:$AB128,Eksplikatsioon!$O129:$AG129),"")),"")</f>
        <v>0</v>
      </c>
      <c r="AE128" s="31">
        <f ca="1">IFERROR(IF($G128=Tabelid!$L$6,$E128*L128,IFERROR($E128*L128/SUM($J128:$AB128)*(Eksplikatsioon!Q129)/SUMPRODUCT($J128:$AB128,Eksplikatsioon!$O129:$AG129),"")),"")</f>
        <v>0</v>
      </c>
      <c r="AF128" s="31">
        <f ca="1">IFERROR(IF($G128=Tabelid!$L$6,$E128*M128,IFERROR($E128*M128/SUM($J128:$AB128)*(Eksplikatsioon!R129)/SUMPRODUCT($J128:$AB128,Eksplikatsioon!$O129:$AG129),"")),"")</f>
        <v>1.7106736088512859</v>
      </c>
      <c r="AG128" s="31">
        <f ca="1">IFERROR(IF($G128=Tabelid!$L$6,$E128*N128,IFERROR($E128*N128/SUM($J128:$AB128)*(Eksplikatsioon!S129)/SUMPRODUCT($J128:$AB128,Eksplikatsioon!$O129:$AG129),"")),"")</f>
        <v>0</v>
      </c>
      <c r="AH128" s="31">
        <f ca="1">IFERROR(IF($G128=Tabelid!$L$6,$E128*O128,IFERROR($E128*O128/SUM($J128:$AB128)*(Eksplikatsioon!T129)/SUMPRODUCT($J128:$AB128,Eksplikatsioon!$O129:$AG129),"")),"")</f>
        <v>0</v>
      </c>
      <c r="AI128" s="31">
        <f ca="1">IFERROR(IF($G128=Tabelid!$L$6,$E128*P128,IFERROR($E128*P128/SUM($J128:$AB128)*(Eksplikatsioon!U129)/SUMPRODUCT($J128:$AB128,Eksplikatsioon!$O129:$AG129),"")),"")</f>
        <v>0</v>
      </c>
      <c r="AJ128" s="31">
        <f ca="1">IFERROR(IF($G128=Tabelid!$L$6,$E128*Q128,IFERROR($E128*Q128/SUM($J128:$AB128)*(Eksplikatsioon!V129)/SUMPRODUCT($J128:$AB128,Eksplikatsioon!$O129:$AG129),"")),"")</f>
        <v>0</v>
      </c>
      <c r="AK128" s="31">
        <f ca="1">IFERROR(IF($G128=Tabelid!$L$6,$E128*R128,IFERROR($E128*R128/SUM($J128:$AB128)*(Eksplikatsioon!W129)/SUMPRODUCT($J128:$AB128,Eksplikatsioon!$O129:$AG129),"")),"")</f>
        <v>0</v>
      </c>
      <c r="AL128" s="31">
        <f ca="1">IFERROR(IF($G128=Tabelid!$L$6,$E128*S128,IFERROR($E128*S128/SUM($J128:$AB128)*(Eksplikatsioon!X129)/SUMPRODUCT($J128:$AB128,Eksplikatsioon!$O129:$AG129),"")),"")</f>
        <v>0</v>
      </c>
      <c r="AM128" s="31">
        <f ca="1">IFERROR(IF($G128=Tabelid!$L$6,$E128*T128,IFERROR($E128*T128/SUM($J128:$AB128)*(Eksplikatsioon!Y129)/SUMPRODUCT($J128:$AB128,Eksplikatsioon!$O129:$AG129),"")),"")</f>
        <v>0.98932639114871501</v>
      </c>
      <c r="AN128" s="31">
        <f ca="1">IFERROR(IF($G128=Tabelid!$L$6,$E128*U128,IFERROR($E128*U128/SUM($J128:$AB128)*(Eksplikatsioon!Z129)/SUMPRODUCT($J128:$AB128,Eksplikatsioon!$O129:$AG129),"")),"")</f>
        <v>0</v>
      </c>
      <c r="AO128" s="31">
        <f ca="1">IFERROR(IF($G128=Tabelid!$L$6,$E128*V128,IFERROR($E128*V128/SUM($J128:$AB128)*(Eksplikatsioon!AA129)/SUMPRODUCT($J128:$AB128,Eksplikatsioon!$O129:$AG129),"")),"")</f>
        <v>0</v>
      </c>
      <c r="AP128" s="31">
        <f ca="1">IFERROR(IF($G128=Tabelid!$L$6,$E128*W128,IFERROR($E128*W128/SUM($J128:$AB128)*(Eksplikatsioon!AB129)/SUMPRODUCT($J128:$AB128,Eksplikatsioon!$O129:$AG129),"")),"")</f>
        <v>0</v>
      </c>
      <c r="AQ128" s="31">
        <f ca="1">IFERROR(IF($G128=Tabelid!$L$6,$E128*X128,IFERROR($E128*X128/SUM($J128:$AB128)*(Eksplikatsioon!AC129)/SUMPRODUCT($J128:$AB128,Eksplikatsioon!$O129:$AG129),"")),"")</f>
        <v>0</v>
      </c>
      <c r="AR128" s="31">
        <f ca="1">IFERROR(IF($G128=Tabelid!$L$6,$E128*Y128,IFERROR($E128*Y128/SUM($J128:$AB128)*(Eksplikatsioon!AD129)/SUMPRODUCT($J128:$AB128,Eksplikatsioon!$O129:$AG129),"")),"")</f>
        <v>0</v>
      </c>
      <c r="AS128" s="31">
        <f ca="1">IFERROR(IF($G128=Tabelid!$L$6,$E128*Z128,IFERROR($E128*Z128/SUM($J128:$AB128)*(Eksplikatsioon!AE129)/SUMPRODUCT($J128:$AB128,Eksplikatsioon!$O129:$AG129),"")),"")</f>
        <v>0</v>
      </c>
      <c r="AT128" s="31">
        <f ca="1">IFERROR(IF($G128=Tabelid!$L$6,$E128*AA128,IFERROR($E128*AA128/SUM($J128:$AB128)*(Eksplikatsioon!AF129)/SUMPRODUCT($J128:$AB128,Eksplikatsioon!$O129:$AG129),"")),"")</f>
        <v>0</v>
      </c>
      <c r="AU128" s="31">
        <f ca="1">IFERROR(IF($G128=Tabelid!$L$6,$E128*AB128,IFERROR($E128*AB128/SUM($J128:$AB128)*(Eksplikatsioon!AG129)/SUMPRODUCT($J128:$AB128,Eksplikatsioon!$O129:$AG129),"")),"")</f>
        <v>0</v>
      </c>
    </row>
    <row r="129" spans="1:47" x14ac:dyDescent="0.35">
      <c r="A129" s="23" t="str">
        <f>IF(Eksplikatsioon!A130=0,"",Eksplikatsioon!A130)</f>
        <v>03</v>
      </c>
      <c r="B129" s="60">
        <f>IF(Eksplikatsioon!B130=0,"",Eksplikatsioon!B130)</f>
        <v>307</v>
      </c>
      <c r="C129" s="23" t="str">
        <f>IF(Eksplikatsioon!C130=0,"",Eksplikatsioon!C130)</f>
        <v>ÜÜRITAV PIND</v>
      </c>
      <c r="D129" s="23" t="str">
        <f>IF(Eksplikatsioon!D130=0,"",Eksplikatsioon!D130)</f>
        <v>WC</v>
      </c>
      <c r="E129" s="58">
        <f>IF(Eksplikatsioon!F130=0,"",Eksplikatsioon!F130)</f>
        <v>2.8</v>
      </c>
      <c r="F129" s="23" t="str">
        <f>IF(Eksplikatsioon!H130=0,"",Eksplikatsioon!H130)</f>
        <v>TI, TA, VIRU MAAKOHUS</v>
      </c>
      <c r="G129" s="23" t="str">
        <f>IF(Eksplikatsioon!J130=0,"",Eksplikatsioon!J130)</f>
        <v>Ühiskasutuses muu pind (korrus)</v>
      </c>
      <c r="H129" s="23" t="str">
        <f>IF(Eksplikatsioon!K130=0,"",Eksplikatsioon!K130)</f>
        <v/>
      </c>
      <c r="I129" s="23" t="str">
        <f>IF(Eksplikatsioon!L130=0,"",Eksplikatsioon!L130)</f>
        <v/>
      </c>
      <c r="J129" s="31">
        <f ca="1">IFERROR(IF($G129=Tabelid!$L$6,Eksplikatsioon!O130/SUM(Eksplikatsioon!$O130:'Eksplikatsioon'!$AG130),IF($G129=Tabelid!$L$4,IFERROR(SUMIFS($E:$E,$G:$G,Tabelid!$L$1,$C:$C,Tabelid!$J$4,$H:$H,J$2,$A:$A,$A129)/SUMIFS($E:$E,$G:$G,Tabelid!$L$1,$C:$C,Tabelid!$J$4,$A:$A,$A129),0),IF($G129=Tabelid!$L$5,IFERROR(SUMIFS($E:$E,$G:$G,Tabelid!$L$1,$C:$C,Tabelid!$J$4,$H:$H,J$2)/SUMIFS($E:$E,$G:$G,Tabelid!$L$1,$C:$C,Tabelid!$J$4),0),""))),"")</f>
        <v>0</v>
      </c>
      <c r="K129" s="31">
        <f ca="1">IFERROR(IF($G129=Tabelid!$L$6,Eksplikatsioon!P130/SUM(Eksplikatsioon!$O130:'Eksplikatsioon'!$AG130),IF($G129=Tabelid!$L$4,IFERROR(SUMIFS($E:$E,$G:$G,Tabelid!$L$1,$C:$C,Tabelid!$J$4,$H:$H,K$2,$A:$A,$A129)/SUMIFS($E:$E,$G:$G,Tabelid!$L$1,$C:$C,Tabelid!$J$4,$A:$A,$A129),0),IF($G129=Tabelid!$L$5,IFERROR(SUMIFS($E:$E,$G:$G,Tabelid!$L$1,$C:$C,Tabelid!$J$4,$H:$H,K$2)/SUMIFS($E:$E,$G:$G,Tabelid!$L$1,$C:$C,Tabelid!$J$4),0),""))),"")</f>
        <v>0</v>
      </c>
      <c r="L129" s="31">
        <f ca="1">IFERROR(IF($G129=Tabelid!$L$6,Eksplikatsioon!Q130/SUM(Eksplikatsioon!$O130:'Eksplikatsioon'!$AG130),IF($G129=Tabelid!$L$4,IFERROR(SUMIFS($E:$E,$G:$G,Tabelid!$L$1,$C:$C,Tabelid!$J$4,$H:$H,L$2,$A:$A,$A129)/SUMIFS($E:$E,$G:$G,Tabelid!$L$1,$C:$C,Tabelid!$J$4,$A:$A,$A129),0),IF($G129=Tabelid!$L$5,IFERROR(SUMIFS($E:$E,$G:$G,Tabelid!$L$1,$C:$C,Tabelid!$J$4,$H:$H,L$2)/SUMIFS($E:$E,$G:$G,Tabelid!$L$1,$C:$C,Tabelid!$J$4),0),""))),"")</f>
        <v>0.49126092384519338</v>
      </c>
      <c r="M129" s="31">
        <f ca="1">IFERROR(IF($G129=Tabelid!$L$6,Eksplikatsioon!R130/SUM(Eksplikatsioon!$O130:'Eksplikatsioon'!$AG130),IF($G129=Tabelid!$L$4,IFERROR(SUMIFS($E:$E,$G:$G,Tabelid!$L$1,$C:$C,Tabelid!$J$4,$H:$H,M$2,$A:$A,$A129)/SUMIFS($E:$E,$G:$G,Tabelid!$L$1,$C:$C,Tabelid!$J$4,$A:$A,$A129),0),IF($G129=Tabelid!$L$5,IFERROR(SUMIFS($E:$E,$G:$G,Tabelid!$L$1,$C:$C,Tabelid!$J$4,$H:$H,M$2)/SUMIFS($E:$E,$G:$G,Tabelid!$L$1,$C:$C,Tabelid!$J$4),0),""))),"")</f>
        <v>0.30383895131086136</v>
      </c>
      <c r="N129" s="31">
        <f ca="1">IFERROR(IF($G129=Tabelid!$L$6,Eksplikatsioon!S130/SUM(Eksplikatsioon!$O130:'Eksplikatsioon'!$AG130),IF($G129=Tabelid!$L$4,IFERROR(SUMIFS($E:$E,$G:$G,Tabelid!$L$1,$C:$C,Tabelid!$J$4,$H:$H,N$2,$A:$A,$A129)/SUMIFS($E:$E,$G:$G,Tabelid!$L$1,$C:$C,Tabelid!$J$4,$A:$A,$A129),0),IF($G129=Tabelid!$L$5,IFERROR(SUMIFS($E:$E,$G:$G,Tabelid!$L$1,$C:$C,Tabelid!$J$4,$H:$H,N$2)/SUMIFS($E:$E,$G:$G,Tabelid!$L$1,$C:$C,Tabelid!$J$4),0),""))),"")</f>
        <v>0</v>
      </c>
      <c r="O129" s="31">
        <f ca="1">IFERROR(IF($G129=Tabelid!$L$6,Eksplikatsioon!T130/SUM(Eksplikatsioon!$O130:'Eksplikatsioon'!$AG130),IF($G129=Tabelid!$L$4,IFERROR(SUMIFS($E:$E,$G:$G,Tabelid!$L$1,$C:$C,Tabelid!$J$4,$H:$H,O$2,$A:$A,$A129)/SUMIFS($E:$E,$G:$G,Tabelid!$L$1,$C:$C,Tabelid!$J$4,$A:$A,$A129),0),IF($G129=Tabelid!$L$5,IFERROR(SUMIFS($E:$E,$G:$G,Tabelid!$L$1,$C:$C,Tabelid!$J$4,$H:$H,O$2)/SUMIFS($E:$E,$G:$G,Tabelid!$L$1,$C:$C,Tabelid!$J$4),0),""))),"")</f>
        <v>0</v>
      </c>
      <c r="P129" s="31">
        <f ca="1">IFERROR(IF($G129=Tabelid!$L$6,Eksplikatsioon!U130/SUM(Eksplikatsioon!$O130:'Eksplikatsioon'!$AG130),IF($G129=Tabelid!$L$4,IFERROR(SUMIFS($E:$E,$G:$G,Tabelid!$L$1,$C:$C,Tabelid!$J$4,$H:$H,P$2,$A:$A,$A129)/SUMIFS($E:$E,$G:$G,Tabelid!$L$1,$C:$C,Tabelid!$J$4,$A:$A,$A129),0),IF($G129=Tabelid!$L$5,IFERROR(SUMIFS($E:$E,$G:$G,Tabelid!$L$1,$C:$C,Tabelid!$J$4,$H:$H,P$2)/SUMIFS($E:$E,$G:$G,Tabelid!$L$1,$C:$C,Tabelid!$J$4),0),""))),"")</f>
        <v>0</v>
      </c>
      <c r="Q129" s="31">
        <f ca="1">IFERROR(IF($G129=Tabelid!$L$6,Eksplikatsioon!V130/SUM(Eksplikatsioon!$O130:'Eksplikatsioon'!$AG130),IF($G129=Tabelid!$L$4,IFERROR(SUMIFS($E:$E,$G:$G,Tabelid!$L$1,$C:$C,Tabelid!$J$4,$H:$H,Q$2,$A:$A,$A129)/SUMIFS($E:$E,$G:$G,Tabelid!$L$1,$C:$C,Tabelid!$J$4,$A:$A,$A129),0),IF($G129=Tabelid!$L$5,IFERROR(SUMIFS($E:$E,$G:$G,Tabelid!$L$1,$C:$C,Tabelid!$J$4,$H:$H,Q$2)/SUMIFS($E:$E,$G:$G,Tabelid!$L$1,$C:$C,Tabelid!$J$4),0),""))),"")</f>
        <v>0</v>
      </c>
      <c r="R129" s="31">
        <f ca="1">IFERROR(IF($G129=Tabelid!$L$6,Eksplikatsioon!W130/SUM(Eksplikatsioon!$O130:'Eksplikatsioon'!$AG130),IF($G129=Tabelid!$L$4,IFERROR(SUMIFS($E:$E,$G:$G,Tabelid!$L$1,$C:$C,Tabelid!$J$4,$H:$H,R$2,$A:$A,$A129)/SUMIFS($E:$E,$G:$G,Tabelid!$L$1,$C:$C,Tabelid!$J$4,$A:$A,$A129),0),IF($G129=Tabelid!$L$5,IFERROR(SUMIFS($E:$E,$G:$G,Tabelid!$L$1,$C:$C,Tabelid!$J$4,$H:$H,R$2)/SUMIFS($E:$E,$G:$G,Tabelid!$L$1,$C:$C,Tabelid!$J$4),0),""))),"")</f>
        <v>0</v>
      </c>
      <c r="S129" s="31">
        <f ca="1">IFERROR(IF($G129=Tabelid!$L$6,Eksplikatsioon!X130/SUM(Eksplikatsioon!$O130:'Eksplikatsioon'!$AG130),IF($G129=Tabelid!$L$4,IFERROR(SUMIFS($E:$E,$G:$G,Tabelid!$L$1,$C:$C,Tabelid!$J$4,$H:$H,S$2,$A:$A,$A129)/SUMIFS($E:$E,$G:$G,Tabelid!$L$1,$C:$C,Tabelid!$J$4,$A:$A,$A129),0),IF($G129=Tabelid!$L$5,IFERROR(SUMIFS($E:$E,$G:$G,Tabelid!$L$1,$C:$C,Tabelid!$J$4,$H:$H,S$2)/SUMIFS($E:$E,$G:$G,Tabelid!$L$1,$C:$C,Tabelid!$J$4),0),""))),"")</f>
        <v>0</v>
      </c>
      <c r="T129" s="31">
        <f ca="1">IFERROR(IF($G129=Tabelid!$L$6,Eksplikatsioon!Y130/SUM(Eksplikatsioon!$O130:'Eksplikatsioon'!$AG130),IF($G129=Tabelid!$L$4,IFERROR(SUMIFS($E:$E,$G:$G,Tabelid!$L$1,$C:$C,Tabelid!$J$4,$H:$H,T$2,$A:$A,$A129)/SUMIFS($E:$E,$G:$G,Tabelid!$L$1,$C:$C,Tabelid!$J$4,$A:$A,$A129),0),IF($G129=Tabelid!$L$5,IFERROR(SUMIFS($E:$E,$G:$G,Tabelid!$L$1,$C:$C,Tabelid!$J$4,$H:$H,T$2)/SUMIFS($E:$E,$G:$G,Tabelid!$L$1,$C:$C,Tabelid!$J$4),0),""))),"")</f>
        <v>0.1757178526841448</v>
      </c>
      <c r="U129" s="31">
        <f ca="1">IFERROR(IF($G129=Tabelid!$L$6,Eksplikatsioon!Z130/SUM(Eksplikatsioon!$O130:'Eksplikatsioon'!$AG130),IF($G129=Tabelid!$L$4,IFERROR(SUMIFS($E:$E,$G:$G,Tabelid!$L$1,$C:$C,Tabelid!$J$4,$H:$H,U$2,$A:$A,$A129)/SUMIFS($E:$E,$G:$G,Tabelid!$L$1,$C:$C,Tabelid!$J$4,$A:$A,$A129),0),IF($G129=Tabelid!$L$5,IFERROR(SUMIFS($E:$E,$G:$G,Tabelid!$L$1,$C:$C,Tabelid!$J$4,$H:$H,U$2)/SUMIFS($E:$E,$G:$G,Tabelid!$L$1,$C:$C,Tabelid!$J$4),0),""))),"")</f>
        <v>2.9182272159800245E-2</v>
      </c>
      <c r="V129" s="31">
        <f ca="1">IFERROR(IF($G129=Tabelid!$L$6,Eksplikatsioon!AA130/SUM(Eksplikatsioon!$O130:'Eksplikatsioon'!$AG130),IF($G129=Tabelid!$L$4,IFERROR(SUMIFS($E:$E,$G:$G,Tabelid!$L$1,$C:$C,Tabelid!$J$4,$H:$H,V$2,$A:$A,$A129)/SUMIFS($E:$E,$G:$G,Tabelid!$L$1,$C:$C,Tabelid!$J$4,$A:$A,$A129),0),IF($G129=Tabelid!$L$5,IFERROR(SUMIFS($E:$E,$G:$G,Tabelid!$L$1,$C:$C,Tabelid!$J$4,$H:$H,V$2)/SUMIFS($E:$E,$G:$G,Tabelid!$L$1,$C:$C,Tabelid!$J$4),0),""))),"")</f>
        <v>0</v>
      </c>
      <c r="W129" s="31">
        <f ca="1">IFERROR(IF($G129=Tabelid!$L$6,Eksplikatsioon!AB130/SUM(Eksplikatsioon!$O130:'Eksplikatsioon'!$AG130),IF($G129=Tabelid!$L$4,IFERROR(SUMIFS($E:$E,$G:$G,Tabelid!$L$1,$C:$C,Tabelid!$J$4,$H:$H,W$2,$A:$A,$A129)/SUMIFS($E:$E,$G:$G,Tabelid!$L$1,$C:$C,Tabelid!$J$4,$A:$A,$A129),0),IF($G129=Tabelid!$L$5,IFERROR(SUMIFS($E:$E,$G:$G,Tabelid!$L$1,$C:$C,Tabelid!$J$4,$H:$H,W$2)/SUMIFS($E:$E,$G:$G,Tabelid!$L$1,$C:$C,Tabelid!$J$4),0),""))),"")</f>
        <v>0</v>
      </c>
      <c r="X129" s="31">
        <f ca="1">IFERROR(IF($G129=Tabelid!$L$6,Eksplikatsioon!AC130/SUM(Eksplikatsioon!$O130:'Eksplikatsioon'!$AG130),IF($G129=Tabelid!$L$4,IFERROR(SUMIFS($E:$E,$G:$G,Tabelid!$L$1,$C:$C,Tabelid!$J$4,$H:$H,X$2,$A:$A,$A129)/SUMIFS($E:$E,$G:$G,Tabelid!$L$1,$C:$C,Tabelid!$J$4,$A:$A,$A129),0),IF($G129=Tabelid!$L$5,IFERROR(SUMIFS($E:$E,$G:$G,Tabelid!$L$1,$C:$C,Tabelid!$J$4,$H:$H,X$2)/SUMIFS($E:$E,$G:$G,Tabelid!$L$1,$C:$C,Tabelid!$J$4),0),""))),"")</f>
        <v>0</v>
      </c>
      <c r="Y129" s="31">
        <f ca="1">IFERROR(IF($G129=Tabelid!$L$6,Eksplikatsioon!AD130/SUM(Eksplikatsioon!$O130:'Eksplikatsioon'!$AG130),IF($G129=Tabelid!$L$4,IFERROR(SUMIFS($E:$E,$G:$G,Tabelid!$L$1,$C:$C,Tabelid!$J$4,$H:$H,Y$2,$A:$A,$A129)/SUMIFS($E:$E,$G:$G,Tabelid!$L$1,$C:$C,Tabelid!$J$4,$A:$A,$A129),0),IF($G129=Tabelid!$L$5,IFERROR(SUMIFS($E:$E,$G:$G,Tabelid!$L$1,$C:$C,Tabelid!$J$4,$H:$H,Y$2)/SUMIFS($E:$E,$G:$G,Tabelid!$L$1,$C:$C,Tabelid!$J$4),0),""))),"")</f>
        <v>0</v>
      </c>
      <c r="Z129" s="31">
        <f ca="1">IFERROR(IF($G129=Tabelid!$L$6,Eksplikatsioon!AE130/SUM(Eksplikatsioon!$O130:'Eksplikatsioon'!$AG130),IF($G129=Tabelid!$L$4,IFERROR(SUMIFS($E:$E,$G:$G,Tabelid!$L$1,$C:$C,Tabelid!$J$4,$H:$H,Z$2,$A:$A,$A129)/SUMIFS($E:$E,$G:$G,Tabelid!$L$1,$C:$C,Tabelid!$J$4,$A:$A,$A129),0),IF($G129=Tabelid!$L$5,IFERROR(SUMIFS($E:$E,$G:$G,Tabelid!$L$1,$C:$C,Tabelid!$J$4,$H:$H,Z$2)/SUMIFS($E:$E,$G:$G,Tabelid!$L$1,$C:$C,Tabelid!$J$4),0),""))),"")</f>
        <v>0</v>
      </c>
      <c r="AA129" s="31">
        <f ca="1">IFERROR(IF($G129=Tabelid!$L$6,Eksplikatsioon!AF130/SUM(Eksplikatsioon!$O130:'Eksplikatsioon'!$AG130),IF($G129=Tabelid!$L$4,IFERROR(SUMIFS($E:$E,$G:$G,Tabelid!$L$1,$C:$C,Tabelid!$J$4,$H:$H,AA$2,$A:$A,$A129)/SUMIFS($E:$E,$G:$G,Tabelid!$L$1,$C:$C,Tabelid!$J$4,$A:$A,$A129),0),IF($G129=Tabelid!$L$5,IFERROR(SUMIFS($E:$E,$G:$G,Tabelid!$L$1,$C:$C,Tabelid!$J$4,$H:$H,AA$2)/SUMIFS($E:$E,$G:$G,Tabelid!$L$1,$C:$C,Tabelid!$J$4),0),""))),"")</f>
        <v>0</v>
      </c>
      <c r="AB129" s="31">
        <f ca="1">IFERROR(IF($G129=Tabelid!$L$6,Eksplikatsioon!AG130/SUM(Eksplikatsioon!$O130:'Eksplikatsioon'!$AG130),IF($G129=Tabelid!$L$4,IFERROR(SUMIFS($E:$E,$G:$G,Tabelid!$L$1,$C:$C,Tabelid!$J$4,$H:$H,AB$2,$A:$A,$A129)/SUMIFS($E:$E,$G:$G,Tabelid!$L$1,$C:$C,Tabelid!$J$4,$A:$A,$A129),0),IF($G129=Tabelid!$L$5,IFERROR(SUMIFS($E:$E,$G:$G,Tabelid!$L$1,$C:$C,Tabelid!$J$4,$H:$H,AB$2)/SUMIFS($E:$E,$G:$G,Tabelid!$L$1,$C:$C,Tabelid!$J$4),0),""))),"")</f>
        <v>0</v>
      </c>
      <c r="AC129" s="31">
        <f ca="1">IFERROR(IF($G129=Tabelid!$L$6,$E129*J129,IFERROR($E129*J129/SUM($J129:$AB129)*(Eksplikatsioon!O130)/SUMPRODUCT($J129:$AB129,Eksplikatsioon!$O130:$AG130),"")),"")</f>
        <v>0</v>
      </c>
      <c r="AD129" s="31">
        <f ca="1">IFERROR(IF($G129=Tabelid!$L$6,$E129*K129,IFERROR($E129*K129/SUM($J129:$AB129)*(Eksplikatsioon!P130)/SUMPRODUCT($J129:$AB129,Eksplikatsioon!$O130:$AG130),"")),"")</f>
        <v>0</v>
      </c>
      <c r="AE129" s="31">
        <f ca="1">IFERROR(IF($G129=Tabelid!$L$6,$E129*L129,IFERROR($E129*L129/SUM($J129:$AB129)*(Eksplikatsioon!Q130)/SUMPRODUCT($J129:$AB129,Eksplikatsioon!$O130:$AG130),"")),"")</f>
        <v>0</v>
      </c>
      <c r="AF129" s="31">
        <f ca="1">IFERROR(IF($G129=Tabelid!$L$6,$E129*M129,IFERROR($E129*M129/SUM($J129:$AB129)*(Eksplikatsioon!R130)/SUMPRODUCT($J129:$AB129,Eksplikatsioon!$O130:$AG130),"")),"")</f>
        <v>1.7740318906605927</v>
      </c>
      <c r="AG129" s="31">
        <f ca="1">IFERROR(IF($G129=Tabelid!$L$6,$E129*N129,IFERROR($E129*N129/SUM($J129:$AB129)*(Eksplikatsioon!S130)/SUMPRODUCT($J129:$AB129,Eksplikatsioon!$O130:$AG130),"")),"")</f>
        <v>0</v>
      </c>
      <c r="AH129" s="31">
        <f ca="1">IFERROR(IF($G129=Tabelid!$L$6,$E129*O129,IFERROR($E129*O129/SUM($J129:$AB129)*(Eksplikatsioon!T130)/SUMPRODUCT($J129:$AB129,Eksplikatsioon!$O130:$AG130),"")),"")</f>
        <v>0</v>
      </c>
      <c r="AI129" s="31">
        <f ca="1">IFERROR(IF($G129=Tabelid!$L$6,$E129*P129,IFERROR($E129*P129/SUM($J129:$AB129)*(Eksplikatsioon!U130)/SUMPRODUCT($J129:$AB129,Eksplikatsioon!$O130:$AG130),"")),"")</f>
        <v>0</v>
      </c>
      <c r="AJ129" s="31">
        <f ca="1">IFERROR(IF($G129=Tabelid!$L$6,$E129*Q129,IFERROR($E129*Q129/SUM($J129:$AB129)*(Eksplikatsioon!V130)/SUMPRODUCT($J129:$AB129,Eksplikatsioon!$O130:$AG130),"")),"")</f>
        <v>0</v>
      </c>
      <c r="AK129" s="31">
        <f ca="1">IFERROR(IF($G129=Tabelid!$L$6,$E129*R129,IFERROR($E129*R129/SUM($J129:$AB129)*(Eksplikatsioon!W130)/SUMPRODUCT($J129:$AB129,Eksplikatsioon!$O130:$AG130),"")),"")</f>
        <v>0</v>
      </c>
      <c r="AL129" s="31">
        <f ca="1">IFERROR(IF($G129=Tabelid!$L$6,$E129*S129,IFERROR($E129*S129/SUM($J129:$AB129)*(Eksplikatsioon!X130)/SUMPRODUCT($J129:$AB129,Eksplikatsioon!$O130:$AG130),"")),"")</f>
        <v>0</v>
      </c>
      <c r="AM129" s="31">
        <f ca="1">IFERROR(IF($G129=Tabelid!$L$6,$E129*T129,IFERROR($E129*T129/SUM($J129:$AB129)*(Eksplikatsioon!Y130)/SUMPRODUCT($J129:$AB129,Eksplikatsioon!$O130:$AG130),"")),"")</f>
        <v>1.025968109339408</v>
      </c>
      <c r="AN129" s="31">
        <f ca="1">IFERROR(IF($G129=Tabelid!$L$6,$E129*U129,IFERROR($E129*U129/SUM($J129:$AB129)*(Eksplikatsioon!Z130)/SUMPRODUCT($J129:$AB129,Eksplikatsioon!$O130:$AG130),"")),"")</f>
        <v>0</v>
      </c>
      <c r="AO129" s="31">
        <f ca="1">IFERROR(IF($G129=Tabelid!$L$6,$E129*V129,IFERROR($E129*V129/SUM($J129:$AB129)*(Eksplikatsioon!AA130)/SUMPRODUCT($J129:$AB129,Eksplikatsioon!$O130:$AG130),"")),"")</f>
        <v>0</v>
      </c>
      <c r="AP129" s="31">
        <f ca="1">IFERROR(IF($G129=Tabelid!$L$6,$E129*W129,IFERROR($E129*W129/SUM($J129:$AB129)*(Eksplikatsioon!AB130)/SUMPRODUCT($J129:$AB129,Eksplikatsioon!$O130:$AG130),"")),"")</f>
        <v>0</v>
      </c>
      <c r="AQ129" s="31">
        <f ca="1">IFERROR(IF($G129=Tabelid!$L$6,$E129*X129,IFERROR($E129*X129/SUM($J129:$AB129)*(Eksplikatsioon!AC130)/SUMPRODUCT($J129:$AB129,Eksplikatsioon!$O130:$AG130),"")),"")</f>
        <v>0</v>
      </c>
      <c r="AR129" s="31">
        <f ca="1">IFERROR(IF($G129=Tabelid!$L$6,$E129*Y129,IFERROR($E129*Y129/SUM($J129:$AB129)*(Eksplikatsioon!AD130)/SUMPRODUCT($J129:$AB129,Eksplikatsioon!$O130:$AG130),"")),"")</f>
        <v>0</v>
      </c>
      <c r="AS129" s="31">
        <f ca="1">IFERROR(IF($G129=Tabelid!$L$6,$E129*Z129,IFERROR($E129*Z129/SUM($J129:$AB129)*(Eksplikatsioon!AE130)/SUMPRODUCT($J129:$AB129,Eksplikatsioon!$O130:$AG130),"")),"")</f>
        <v>0</v>
      </c>
      <c r="AT129" s="31">
        <f ca="1">IFERROR(IF($G129=Tabelid!$L$6,$E129*AA129,IFERROR($E129*AA129/SUM($J129:$AB129)*(Eksplikatsioon!AF130)/SUMPRODUCT($J129:$AB129,Eksplikatsioon!$O130:$AG130),"")),"")</f>
        <v>0</v>
      </c>
      <c r="AU129" s="31">
        <f ca="1">IFERROR(IF($G129=Tabelid!$L$6,$E129*AB129,IFERROR($E129*AB129/SUM($J129:$AB129)*(Eksplikatsioon!AG130)/SUMPRODUCT($J129:$AB129,Eksplikatsioon!$O130:$AG130),"")),"")</f>
        <v>0</v>
      </c>
    </row>
    <row r="130" spans="1:47" x14ac:dyDescent="0.35">
      <c r="A130" s="23" t="str">
        <f>IF(Eksplikatsioon!A131=0,"",Eksplikatsioon!A131)</f>
        <v>03</v>
      </c>
      <c r="B130" s="60">
        <f>IF(Eksplikatsioon!B131=0,"",Eksplikatsioon!B131)</f>
        <v>308</v>
      </c>
      <c r="C130" s="23" t="str">
        <f>IF(Eksplikatsioon!C131=0,"",Eksplikatsioon!C131)</f>
        <v>ÜÜRITAV PIND</v>
      </c>
      <c r="D130" s="23" t="str">
        <f>IF(Eksplikatsioon!D131=0,"",Eksplikatsioon!D131)</f>
        <v>Puhkeruum</v>
      </c>
      <c r="E130" s="58">
        <f>IF(Eksplikatsioon!F131=0,"",Eksplikatsioon!F131)</f>
        <v>17.899999999999999</v>
      </c>
      <c r="F130" s="23" t="str">
        <f>IF(Eksplikatsioon!H131=0,"",Eksplikatsioon!H131)</f>
        <v>TI, TA, VIRU MAAKOHUS</v>
      </c>
      <c r="G130" s="23" t="str">
        <f>IF(Eksplikatsioon!J131=0,"",Eksplikatsioon!J131)</f>
        <v>Ühiskasutuses muu pind (korrus)</v>
      </c>
      <c r="H130" s="23" t="str">
        <f>IF(Eksplikatsioon!K131=0,"",Eksplikatsioon!K131)</f>
        <v/>
      </c>
      <c r="I130" s="23" t="str">
        <f>IF(Eksplikatsioon!L131=0,"",Eksplikatsioon!L131)</f>
        <v/>
      </c>
      <c r="J130" s="31">
        <f ca="1">IFERROR(IF($G130=Tabelid!$L$6,Eksplikatsioon!O131/SUM(Eksplikatsioon!$O131:'Eksplikatsioon'!$AG131),IF($G130=Tabelid!$L$4,IFERROR(SUMIFS($E:$E,$G:$G,Tabelid!$L$1,$C:$C,Tabelid!$J$4,$H:$H,J$2,$A:$A,$A130)/SUMIFS($E:$E,$G:$G,Tabelid!$L$1,$C:$C,Tabelid!$J$4,$A:$A,$A130),0),IF($G130=Tabelid!$L$5,IFERROR(SUMIFS($E:$E,$G:$G,Tabelid!$L$1,$C:$C,Tabelid!$J$4,$H:$H,J$2)/SUMIFS($E:$E,$G:$G,Tabelid!$L$1,$C:$C,Tabelid!$J$4),0),""))),"")</f>
        <v>0</v>
      </c>
      <c r="K130" s="31">
        <f ca="1">IFERROR(IF($G130=Tabelid!$L$6,Eksplikatsioon!P131/SUM(Eksplikatsioon!$O131:'Eksplikatsioon'!$AG131),IF($G130=Tabelid!$L$4,IFERROR(SUMIFS($E:$E,$G:$G,Tabelid!$L$1,$C:$C,Tabelid!$J$4,$H:$H,K$2,$A:$A,$A130)/SUMIFS($E:$E,$G:$G,Tabelid!$L$1,$C:$C,Tabelid!$J$4,$A:$A,$A130),0),IF($G130=Tabelid!$L$5,IFERROR(SUMIFS($E:$E,$G:$G,Tabelid!$L$1,$C:$C,Tabelid!$J$4,$H:$H,K$2)/SUMIFS($E:$E,$G:$G,Tabelid!$L$1,$C:$C,Tabelid!$J$4),0),""))),"")</f>
        <v>0</v>
      </c>
      <c r="L130" s="31">
        <f ca="1">IFERROR(IF($G130=Tabelid!$L$6,Eksplikatsioon!Q131/SUM(Eksplikatsioon!$O131:'Eksplikatsioon'!$AG131),IF($G130=Tabelid!$L$4,IFERROR(SUMIFS($E:$E,$G:$G,Tabelid!$L$1,$C:$C,Tabelid!$J$4,$H:$H,L$2,$A:$A,$A130)/SUMIFS($E:$E,$G:$G,Tabelid!$L$1,$C:$C,Tabelid!$J$4,$A:$A,$A130),0),IF($G130=Tabelid!$L$5,IFERROR(SUMIFS($E:$E,$G:$G,Tabelid!$L$1,$C:$C,Tabelid!$J$4,$H:$H,L$2)/SUMIFS($E:$E,$G:$G,Tabelid!$L$1,$C:$C,Tabelid!$J$4),0),""))),"")</f>
        <v>0.49126092384519338</v>
      </c>
      <c r="M130" s="31">
        <f ca="1">IFERROR(IF($G130=Tabelid!$L$6,Eksplikatsioon!R131/SUM(Eksplikatsioon!$O131:'Eksplikatsioon'!$AG131),IF($G130=Tabelid!$L$4,IFERROR(SUMIFS($E:$E,$G:$G,Tabelid!$L$1,$C:$C,Tabelid!$J$4,$H:$H,M$2,$A:$A,$A130)/SUMIFS($E:$E,$G:$G,Tabelid!$L$1,$C:$C,Tabelid!$J$4,$A:$A,$A130),0),IF($G130=Tabelid!$L$5,IFERROR(SUMIFS($E:$E,$G:$G,Tabelid!$L$1,$C:$C,Tabelid!$J$4,$H:$H,M$2)/SUMIFS($E:$E,$G:$G,Tabelid!$L$1,$C:$C,Tabelid!$J$4),0),""))),"")</f>
        <v>0.30383895131086136</v>
      </c>
      <c r="N130" s="31">
        <f ca="1">IFERROR(IF($G130=Tabelid!$L$6,Eksplikatsioon!S131/SUM(Eksplikatsioon!$O131:'Eksplikatsioon'!$AG131),IF($G130=Tabelid!$L$4,IFERROR(SUMIFS($E:$E,$G:$G,Tabelid!$L$1,$C:$C,Tabelid!$J$4,$H:$H,N$2,$A:$A,$A130)/SUMIFS($E:$E,$G:$G,Tabelid!$L$1,$C:$C,Tabelid!$J$4,$A:$A,$A130),0),IF($G130=Tabelid!$L$5,IFERROR(SUMIFS($E:$E,$G:$G,Tabelid!$L$1,$C:$C,Tabelid!$J$4,$H:$H,N$2)/SUMIFS($E:$E,$G:$G,Tabelid!$L$1,$C:$C,Tabelid!$J$4),0),""))),"")</f>
        <v>0</v>
      </c>
      <c r="O130" s="31">
        <f ca="1">IFERROR(IF($G130=Tabelid!$L$6,Eksplikatsioon!T131/SUM(Eksplikatsioon!$O131:'Eksplikatsioon'!$AG131),IF($G130=Tabelid!$L$4,IFERROR(SUMIFS($E:$E,$G:$G,Tabelid!$L$1,$C:$C,Tabelid!$J$4,$H:$H,O$2,$A:$A,$A130)/SUMIFS($E:$E,$G:$G,Tabelid!$L$1,$C:$C,Tabelid!$J$4,$A:$A,$A130),0),IF($G130=Tabelid!$L$5,IFERROR(SUMIFS($E:$E,$G:$G,Tabelid!$L$1,$C:$C,Tabelid!$J$4,$H:$H,O$2)/SUMIFS($E:$E,$G:$G,Tabelid!$L$1,$C:$C,Tabelid!$J$4),0),""))),"")</f>
        <v>0</v>
      </c>
      <c r="P130" s="31">
        <f ca="1">IFERROR(IF($G130=Tabelid!$L$6,Eksplikatsioon!U131/SUM(Eksplikatsioon!$O131:'Eksplikatsioon'!$AG131),IF($G130=Tabelid!$L$4,IFERROR(SUMIFS($E:$E,$G:$G,Tabelid!$L$1,$C:$C,Tabelid!$J$4,$H:$H,P$2,$A:$A,$A130)/SUMIFS($E:$E,$G:$G,Tabelid!$L$1,$C:$C,Tabelid!$J$4,$A:$A,$A130),0),IF($G130=Tabelid!$L$5,IFERROR(SUMIFS($E:$E,$G:$G,Tabelid!$L$1,$C:$C,Tabelid!$J$4,$H:$H,P$2)/SUMIFS($E:$E,$G:$G,Tabelid!$L$1,$C:$C,Tabelid!$J$4),0),""))),"")</f>
        <v>0</v>
      </c>
      <c r="Q130" s="31">
        <f ca="1">IFERROR(IF($G130=Tabelid!$L$6,Eksplikatsioon!V131/SUM(Eksplikatsioon!$O131:'Eksplikatsioon'!$AG131),IF($G130=Tabelid!$L$4,IFERROR(SUMIFS($E:$E,$G:$G,Tabelid!$L$1,$C:$C,Tabelid!$J$4,$H:$H,Q$2,$A:$A,$A130)/SUMIFS($E:$E,$G:$G,Tabelid!$L$1,$C:$C,Tabelid!$J$4,$A:$A,$A130),0),IF($G130=Tabelid!$L$5,IFERROR(SUMIFS($E:$E,$G:$G,Tabelid!$L$1,$C:$C,Tabelid!$J$4,$H:$H,Q$2)/SUMIFS($E:$E,$G:$G,Tabelid!$L$1,$C:$C,Tabelid!$J$4),0),""))),"")</f>
        <v>0</v>
      </c>
      <c r="R130" s="31">
        <f ca="1">IFERROR(IF($G130=Tabelid!$L$6,Eksplikatsioon!W131/SUM(Eksplikatsioon!$O131:'Eksplikatsioon'!$AG131),IF($G130=Tabelid!$L$4,IFERROR(SUMIFS($E:$E,$G:$G,Tabelid!$L$1,$C:$C,Tabelid!$J$4,$H:$H,R$2,$A:$A,$A130)/SUMIFS($E:$E,$G:$G,Tabelid!$L$1,$C:$C,Tabelid!$J$4,$A:$A,$A130),0),IF($G130=Tabelid!$L$5,IFERROR(SUMIFS($E:$E,$G:$G,Tabelid!$L$1,$C:$C,Tabelid!$J$4,$H:$H,R$2)/SUMIFS($E:$E,$G:$G,Tabelid!$L$1,$C:$C,Tabelid!$J$4),0),""))),"")</f>
        <v>0</v>
      </c>
      <c r="S130" s="31">
        <f ca="1">IFERROR(IF($G130=Tabelid!$L$6,Eksplikatsioon!X131/SUM(Eksplikatsioon!$O131:'Eksplikatsioon'!$AG131),IF($G130=Tabelid!$L$4,IFERROR(SUMIFS($E:$E,$G:$G,Tabelid!$L$1,$C:$C,Tabelid!$J$4,$H:$H,S$2,$A:$A,$A130)/SUMIFS($E:$E,$G:$G,Tabelid!$L$1,$C:$C,Tabelid!$J$4,$A:$A,$A130),0),IF($G130=Tabelid!$L$5,IFERROR(SUMIFS($E:$E,$G:$G,Tabelid!$L$1,$C:$C,Tabelid!$J$4,$H:$H,S$2)/SUMIFS($E:$E,$G:$G,Tabelid!$L$1,$C:$C,Tabelid!$J$4),0),""))),"")</f>
        <v>0</v>
      </c>
      <c r="T130" s="31">
        <f ca="1">IFERROR(IF($G130=Tabelid!$L$6,Eksplikatsioon!Y131/SUM(Eksplikatsioon!$O131:'Eksplikatsioon'!$AG131),IF($G130=Tabelid!$L$4,IFERROR(SUMIFS($E:$E,$G:$G,Tabelid!$L$1,$C:$C,Tabelid!$J$4,$H:$H,T$2,$A:$A,$A130)/SUMIFS($E:$E,$G:$G,Tabelid!$L$1,$C:$C,Tabelid!$J$4,$A:$A,$A130),0),IF($G130=Tabelid!$L$5,IFERROR(SUMIFS($E:$E,$G:$G,Tabelid!$L$1,$C:$C,Tabelid!$J$4,$H:$H,T$2)/SUMIFS($E:$E,$G:$G,Tabelid!$L$1,$C:$C,Tabelid!$J$4),0),""))),"")</f>
        <v>0.1757178526841448</v>
      </c>
      <c r="U130" s="31">
        <f ca="1">IFERROR(IF($G130=Tabelid!$L$6,Eksplikatsioon!Z131/SUM(Eksplikatsioon!$O131:'Eksplikatsioon'!$AG131),IF($G130=Tabelid!$L$4,IFERROR(SUMIFS($E:$E,$G:$G,Tabelid!$L$1,$C:$C,Tabelid!$J$4,$H:$H,U$2,$A:$A,$A130)/SUMIFS($E:$E,$G:$G,Tabelid!$L$1,$C:$C,Tabelid!$J$4,$A:$A,$A130),0),IF($G130=Tabelid!$L$5,IFERROR(SUMIFS($E:$E,$G:$G,Tabelid!$L$1,$C:$C,Tabelid!$J$4,$H:$H,U$2)/SUMIFS($E:$E,$G:$G,Tabelid!$L$1,$C:$C,Tabelid!$J$4),0),""))),"")</f>
        <v>2.9182272159800245E-2</v>
      </c>
      <c r="V130" s="31">
        <f ca="1">IFERROR(IF($G130=Tabelid!$L$6,Eksplikatsioon!AA131/SUM(Eksplikatsioon!$O131:'Eksplikatsioon'!$AG131),IF($G130=Tabelid!$L$4,IFERROR(SUMIFS($E:$E,$G:$G,Tabelid!$L$1,$C:$C,Tabelid!$J$4,$H:$H,V$2,$A:$A,$A130)/SUMIFS($E:$E,$G:$G,Tabelid!$L$1,$C:$C,Tabelid!$J$4,$A:$A,$A130),0),IF($G130=Tabelid!$L$5,IFERROR(SUMIFS($E:$E,$G:$G,Tabelid!$L$1,$C:$C,Tabelid!$J$4,$H:$H,V$2)/SUMIFS($E:$E,$G:$G,Tabelid!$L$1,$C:$C,Tabelid!$J$4),0),""))),"")</f>
        <v>0</v>
      </c>
      <c r="W130" s="31">
        <f ca="1">IFERROR(IF($G130=Tabelid!$L$6,Eksplikatsioon!AB131/SUM(Eksplikatsioon!$O131:'Eksplikatsioon'!$AG131),IF($G130=Tabelid!$L$4,IFERROR(SUMIFS($E:$E,$G:$G,Tabelid!$L$1,$C:$C,Tabelid!$J$4,$H:$H,W$2,$A:$A,$A130)/SUMIFS($E:$E,$G:$G,Tabelid!$L$1,$C:$C,Tabelid!$J$4,$A:$A,$A130),0),IF($G130=Tabelid!$L$5,IFERROR(SUMIFS($E:$E,$G:$G,Tabelid!$L$1,$C:$C,Tabelid!$J$4,$H:$H,W$2)/SUMIFS($E:$E,$G:$G,Tabelid!$L$1,$C:$C,Tabelid!$J$4),0),""))),"")</f>
        <v>0</v>
      </c>
      <c r="X130" s="31">
        <f ca="1">IFERROR(IF($G130=Tabelid!$L$6,Eksplikatsioon!AC131/SUM(Eksplikatsioon!$O131:'Eksplikatsioon'!$AG131),IF($G130=Tabelid!$L$4,IFERROR(SUMIFS($E:$E,$G:$G,Tabelid!$L$1,$C:$C,Tabelid!$J$4,$H:$H,X$2,$A:$A,$A130)/SUMIFS($E:$E,$G:$G,Tabelid!$L$1,$C:$C,Tabelid!$J$4,$A:$A,$A130),0),IF($G130=Tabelid!$L$5,IFERROR(SUMIFS($E:$E,$G:$G,Tabelid!$L$1,$C:$C,Tabelid!$J$4,$H:$H,X$2)/SUMIFS($E:$E,$G:$G,Tabelid!$L$1,$C:$C,Tabelid!$J$4),0),""))),"")</f>
        <v>0</v>
      </c>
      <c r="Y130" s="31">
        <f ca="1">IFERROR(IF($G130=Tabelid!$L$6,Eksplikatsioon!AD131/SUM(Eksplikatsioon!$O131:'Eksplikatsioon'!$AG131),IF($G130=Tabelid!$L$4,IFERROR(SUMIFS($E:$E,$G:$G,Tabelid!$L$1,$C:$C,Tabelid!$J$4,$H:$H,Y$2,$A:$A,$A130)/SUMIFS($E:$E,$G:$G,Tabelid!$L$1,$C:$C,Tabelid!$J$4,$A:$A,$A130),0),IF($G130=Tabelid!$L$5,IFERROR(SUMIFS($E:$E,$G:$G,Tabelid!$L$1,$C:$C,Tabelid!$J$4,$H:$H,Y$2)/SUMIFS($E:$E,$G:$G,Tabelid!$L$1,$C:$C,Tabelid!$J$4),0),""))),"")</f>
        <v>0</v>
      </c>
      <c r="Z130" s="31">
        <f ca="1">IFERROR(IF($G130=Tabelid!$L$6,Eksplikatsioon!AE131/SUM(Eksplikatsioon!$O131:'Eksplikatsioon'!$AG131),IF($G130=Tabelid!$L$4,IFERROR(SUMIFS($E:$E,$G:$G,Tabelid!$L$1,$C:$C,Tabelid!$J$4,$H:$H,Z$2,$A:$A,$A130)/SUMIFS($E:$E,$G:$G,Tabelid!$L$1,$C:$C,Tabelid!$J$4,$A:$A,$A130),0),IF($G130=Tabelid!$L$5,IFERROR(SUMIFS($E:$E,$G:$G,Tabelid!$L$1,$C:$C,Tabelid!$J$4,$H:$H,Z$2)/SUMIFS($E:$E,$G:$G,Tabelid!$L$1,$C:$C,Tabelid!$J$4),0),""))),"")</f>
        <v>0</v>
      </c>
      <c r="AA130" s="31">
        <f ca="1">IFERROR(IF($G130=Tabelid!$L$6,Eksplikatsioon!AF131/SUM(Eksplikatsioon!$O131:'Eksplikatsioon'!$AG131),IF($G130=Tabelid!$L$4,IFERROR(SUMIFS($E:$E,$G:$G,Tabelid!$L$1,$C:$C,Tabelid!$J$4,$H:$H,AA$2,$A:$A,$A130)/SUMIFS($E:$E,$G:$G,Tabelid!$L$1,$C:$C,Tabelid!$J$4,$A:$A,$A130),0),IF($G130=Tabelid!$L$5,IFERROR(SUMIFS($E:$E,$G:$G,Tabelid!$L$1,$C:$C,Tabelid!$J$4,$H:$H,AA$2)/SUMIFS($E:$E,$G:$G,Tabelid!$L$1,$C:$C,Tabelid!$J$4),0),""))),"")</f>
        <v>0</v>
      </c>
      <c r="AB130" s="31">
        <f ca="1">IFERROR(IF($G130=Tabelid!$L$6,Eksplikatsioon!AG131/SUM(Eksplikatsioon!$O131:'Eksplikatsioon'!$AG131),IF($G130=Tabelid!$L$4,IFERROR(SUMIFS($E:$E,$G:$G,Tabelid!$L$1,$C:$C,Tabelid!$J$4,$H:$H,AB$2,$A:$A,$A130)/SUMIFS($E:$E,$G:$G,Tabelid!$L$1,$C:$C,Tabelid!$J$4,$A:$A,$A130),0),IF($G130=Tabelid!$L$5,IFERROR(SUMIFS($E:$E,$G:$G,Tabelid!$L$1,$C:$C,Tabelid!$J$4,$H:$H,AB$2)/SUMIFS($E:$E,$G:$G,Tabelid!$L$1,$C:$C,Tabelid!$J$4),0),""))),"")</f>
        <v>0</v>
      </c>
      <c r="AC130" s="31">
        <f ca="1">IFERROR(IF($G130=Tabelid!$L$6,$E130*J130,IFERROR($E130*J130/SUM($J130:$AB130)*(Eksplikatsioon!O131)/SUMPRODUCT($J130:$AB130,Eksplikatsioon!$O131:$AG131),"")),"")</f>
        <v>0</v>
      </c>
      <c r="AD130" s="31">
        <f ca="1">IFERROR(IF($G130=Tabelid!$L$6,$E130*K130,IFERROR($E130*K130/SUM($J130:$AB130)*(Eksplikatsioon!P131)/SUMPRODUCT($J130:$AB130,Eksplikatsioon!$O131:$AG131),"")),"")</f>
        <v>0</v>
      </c>
      <c r="AE130" s="31">
        <f ca="1">IFERROR(IF($G130=Tabelid!$L$6,$E130*L130,IFERROR($E130*L130/SUM($J130:$AB130)*(Eksplikatsioon!Q131)/SUMPRODUCT($J130:$AB130,Eksplikatsioon!$O131:$AG131),"")),"")</f>
        <v>0</v>
      </c>
      <c r="AF130" s="31">
        <f ca="1">IFERROR(IF($G130=Tabelid!$L$6,$E130*M130,IFERROR($E130*M130/SUM($J130:$AB130)*(Eksplikatsioon!R131)/SUMPRODUCT($J130:$AB130,Eksplikatsioon!$O131:$AG131),"")),"")</f>
        <v>11.341132443865929</v>
      </c>
      <c r="AG130" s="31">
        <f ca="1">IFERROR(IF($G130=Tabelid!$L$6,$E130*N130,IFERROR($E130*N130/SUM($J130:$AB130)*(Eksplikatsioon!S131)/SUMPRODUCT($J130:$AB130,Eksplikatsioon!$O131:$AG131),"")),"")</f>
        <v>0</v>
      </c>
      <c r="AH130" s="31">
        <f ca="1">IFERROR(IF($G130=Tabelid!$L$6,$E130*O130,IFERROR($E130*O130/SUM($J130:$AB130)*(Eksplikatsioon!T131)/SUMPRODUCT($J130:$AB130,Eksplikatsioon!$O131:$AG131),"")),"")</f>
        <v>0</v>
      </c>
      <c r="AI130" s="31">
        <f ca="1">IFERROR(IF($G130=Tabelid!$L$6,$E130*P130,IFERROR($E130*P130/SUM($J130:$AB130)*(Eksplikatsioon!U131)/SUMPRODUCT($J130:$AB130,Eksplikatsioon!$O131:$AG131),"")),"")</f>
        <v>0</v>
      </c>
      <c r="AJ130" s="31">
        <f ca="1">IFERROR(IF($G130=Tabelid!$L$6,$E130*Q130,IFERROR($E130*Q130/SUM($J130:$AB130)*(Eksplikatsioon!V131)/SUMPRODUCT($J130:$AB130,Eksplikatsioon!$O131:$AG131),"")),"")</f>
        <v>0</v>
      </c>
      <c r="AK130" s="31">
        <f ca="1">IFERROR(IF($G130=Tabelid!$L$6,$E130*R130,IFERROR($E130*R130/SUM($J130:$AB130)*(Eksplikatsioon!W131)/SUMPRODUCT($J130:$AB130,Eksplikatsioon!$O131:$AG131),"")),"")</f>
        <v>0</v>
      </c>
      <c r="AL130" s="31">
        <f ca="1">IFERROR(IF($G130=Tabelid!$L$6,$E130*S130,IFERROR($E130*S130/SUM($J130:$AB130)*(Eksplikatsioon!X131)/SUMPRODUCT($J130:$AB130,Eksplikatsioon!$O131:$AG131),"")),"")</f>
        <v>0</v>
      </c>
      <c r="AM130" s="31">
        <f ca="1">IFERROR(IF($G130=Tabelid!$L$6,$E130*T130,IFERROR($E130*T130/SUM($J130:$AB130)*(Eksplikatsioon!Y131)/SUMPRODUCT($J130:$AB130,Eksplikatsioon!$O131:$AG131),"")),"")</f>
        <v>6.5588675561340732</v>
      </c>
      <c r="AN130" s="31">
        <f ca="1">IFERROR(IF($G130=Tabelid!$L$6,$E130*U130,IFERROR($E130*U130/SUM($J130:$AB130)*(Eksplikatsioon!Z131)/SUMPRODUCT($J130:$AB130,Eksplikatsioon!$O131:$AG131),"")),"")</f>
        <v>0</v>
      </c>
      <c r="AO130" s="31">
        <f ca="1">IFERROR(IF($G130=Tabelid!$L$6,$E130*V130,IFERROR($E130*V130/SUM($J130:$AB130)*(Eksplikatsioon!AA131)/SUMPRODUCT($J130:$AB130,Eksplikatsioon!$O131:$AG131),"")),"")</f>
        <v>0</v>
      </c>
      <c r="AP130" s="31">
        <f ca="1">IFERROR(IF($G130=Tabelid!$L$6,$E130*W130,IFERROR($E130*W130/SUM($J130:$AB130)*(Eksplikatsioon!AB131)/SUMPRODUCT($J130:$AB130,Eksplikatsioon!$O131:$AG131),"")),"")</f>
        <v>0</v>
      </c>
      <c r="AQ130" s="31">
        <f ca="1">IFERROR(IF($G130=Tabelid!$L$6,$E130*X130,IFERROR($E130*X130/SUM($J130:$AB130)*(Eksplikatsioon!AC131)/SUMPRODUCT($J130:$AB130,Eksplikatsioon!$O131:$AG131),"")),"")</f>
        <v>0</v>
      </c>
      <c r="AR130" s="31">
        <f ca="1">IFERROR(IF($G130=Tabelid!$L$6,$E130*Y130,IFERROR($E130*Y130/SUM($J130:$AB130)*(Eksplikatsioon!AD131)/SUMPRODUCT($J130:$AB130,Eksplikatsioon!$O131:$AG131),"")),"")</f>
        <v>0</v>
      </c>
      <c r="AS130" s="31">
        <f ca="1">IFERROR(IF($G130=Tabelid!$L$6,$E130*Z130,IFERROR($E130*Z130/SUM($J130:$AB130)*(Eksplikatsioon!AE131)/SUMPRODUCT($J130:$AB130,Eksplikatsioon!$O131:$AG131),"")),"")</f>
        <v>0</v>
      </c>
      <c r="AT130" s="31">
        <f ca="1">IFERROR(IF($G130=Tabelid!$L$6,$E130*AA130,IFERROR($E130*AA130/SUM($J130:$AB130)*(Eksplikatsioon!AF131)/SUMPRODUCT($J130:$AB130,Eksplikatsioon!$O131:$AG131),"")),"")</f>
        <v>0</v>
      </c>
      <c r="AU130" s="31">
        <f ca="1">IFERROR(IF($G130=Tabelid!$L$6,$E130*AB130,IFERROR($E130*AB130/SUM($J130:$AB130)*(Eksplikatsioon!AG131)/SUMPRODUCT($J130:$AB130,Eksplikatsioon!$O131:$AG131),"")),"")</f>
        <v>0</v>
      </c>
    </row>
    <row r="131" spans="1:47" x14ac:dyDescent="0.35">
      <c r="A131" s="23" t="str">
        <f>IF(Eksplikatsioon!A132=0,"",Eksplikatsioon!A132)</f>
        <v>03</v>
      </c>
      <c r="B131" s="60">
        <f>IF(Eksplikatsioon!B132=0,"",Eksplikatsioon!B132)</f>
        <v>309</v>
      </c>
      <c r="C131" s="23" t="str">
        <f>IF(Eksplikatsioon!C132=0,"",Eksplikatsioon!C132)</f>
        <v>ÜÜRITAV PIND</v>
      </c>
      <c r="D131" s="23" t="str">
        <f>IF(Eksplikatsioon!D132=0,"",Eksplikatsioon!D132)</f>
        <v>Kabinet/Büroo</v>
      </c>
      <c r="E131" s="58">
        <f>IF(Eksplikatsioon!F132=0,"",Eksplikatsioon!F132)</f>
        <v>16</v>
      </c>
      <c r="F131" s="23" t="str">
        <f>IF(Eksplikatsioon!H132=0,"",Eksplikatsioon!H132)</f>
        <v/>
      </c>
      <c r="G131" s="23" t="str">
        <f>IF(Eksplikatsioon!J132=0,"",Eksplikatsioon!J132)</f>
        <v>Ainukasutuses pind</v>
      </c>
      <c r="H131" s="23" t="str">
        <f>IF(Eksplikatsioon!K132=0,"",Eksplikatsioon!K132)</f>
        <v>Aktiivne vakants üürnik</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35">
      <c r="A132" s="23" t="str">
        <f>IF(Eksplikatsioon!A133=0,"",Eksplikatsioon!A133)</f>
        <v>03</v>
      </c>
      <c r="B132" s="60">
        <f>IF(Eksplikatsioon!B133=0,"",Eksplikatsioon!B133)</f>
        <v>310</v>
      </c>
      <c r="C132" s="23" t="str">
        <f>IF(Eksplikatsioon!C133=0,"",Eksplikatsioon!C133)</f>
        <v>ÜÜRITAV PIND</v>
      </c>
      <c r="D132" s="23" t="str">
        <f>IF(Eksplikatsioon!D133=0,"",Eksplikatsioon!D133)</f>
        <v>Kabinet/Büroo</v>
      </c>
      <c r="E132" s="58">
        <f>IF(Eksplikatsioon!F133=0,"",Eksplikatsioon!F133)</f>
        <v>17.8</v>
      </c>
      <c r="F132" s="23" t="str">
        <f>IF(Eksplikatsioon!H133=0,"",Eksplikatsioon!H133)</f>
        <v/>
      </c>
      <c r="G132" s="23" t="str">
        <f>IF(Eksplikatsioon!J133=0,"",Eksplikatsioon!J133)</f>
        <v>Ainukasutuses pind</v>
      </c>
      <c r="H132" s="23" t="str">
        <f>IF(Eksplikatsioon!K133=0,"",Eksplikatsioon!K133)</f>
        <v>Aktiivne vakants üürnik</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35">
      <c r="A133" s="23" t="str">
        <f>IF(Eksplikatsioon!A134=0,"",Eksplikatsioon!A134)</f>
        <v>03</v>
      </c>
      <c r="B133" s="60">
        <f>IF(Eksplikatsioon!B134=0,"",Eksplikatsioon!B134)</f>
        <v>311</v>
      </c>
      <c r="C133" s="23" t="str">
        <f>IF(Eksplikatsioon!C134=0,"",Eksplikatsioon!C134)</f>
        <v>ÜÜRITAV PIND</v>
      </c>
      <c r="D133" s="23" t="str">
        <f>IF(Eksplikatsioon!D134=0,"",Eksplikatsioon!D134)</f>
        <v>Kabinet/Büroo</v>
      </c>
      <c r="E133" s="58">
        <f>IF(Eksplikatsioon!F134=0,"",Eksplikatsioon!F134)</f>
        <v>16.899999999999999</v>
      </c>
      <c r="F133" s="23" t="str">
        <f>IF(Eksplikatsioon!H134=0,"",Eksplikatsioon!H134)</f>
        <v/>
      </c>
      <c r="G133" s="23" t="str">
        <f>IF(Eksplikatsioon!J134=0,"",Eksplikatsioon!J134)</f>
        <v>Ainukasutuses pind</v>
      </c>
      <c r="H133" s="23" t="str">
        <f>IF(Eksplikatsioon!K134=0,"",Eksplikatsioon!K134)</f>
        <v>Aktiivne vakants üürnik</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35">
      <c r="A134" s="23" t="str">
        <f>IF(Eksplikatsioon!A135=0,"",Eksplikatsioon!A135)</f>
        <v>03</v>
      </c>
      <c r="B134" s="60">
        <f>IF(Eksplikatsioon!B135=0,"",Eksplikatsioon!B135)</f>
        <v>312</v>
      </c>
      <c r="C134" s="23" t="str">
        <f>IF(Eksplikatsioon!C135=0,"",Eksplikatsioon!C135)</f>
        <v>ÜÜRITAV PIND</v>
      </c>
      <c r="D134" s="23" t="str">
        <f>IF(Eksplikatsioon!D135=0,"",Eksplikatsioon!D135)</f>
        <v>Kabinet/Büroo</v>
      </c>
      <c r="E134" s="58">
        <f>IF(Eksplikatsioon!F135=0,"",Eksplikatsioon!F135)</f>
        <v>16.7</v>
      </c>
      <c r="F134" s="23" t="str">
        <f>IF(Eksplikatsioon!H135=0,"",Eksplikatsioon!H135)</f>
        <v/>
      </c>
      <c r="G134" s="23" t="str">
        <f>IF(Eksplikatsioon!J135=0,"",Eksplikatsioon!J135)</f>
        <v>Ainukasutuses pind</v>
      </c>
      <c r="H134" s="23" t="str">
        <f>IF(Eksplikatsioon!K135=0,"",Eksplikatsioon!K135)</f>
        <v>Aktiivne vakants üürnik</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35">
      <c r="A135" s="23" t="str">
        <f>IF(Eksplikatsioon!A136=0,"",Eksplikatsioon!A136)</f>
        <v>03</v>
      </c>
      <c r="B135" s="60">
        <f>IF(Eksplikatsioon!B136=0,"",Eksplikatsioon!B136)</f>
        <v>313</v>
      </c>
      <c r="C135" s="23" t="str">
        <f>IF(Eksplikatsioon!C136=0,"",Eksplikatsioon!C136)</f>
        <v>ÜÜRITAV PIND</v>
      </c>
      <c r="D135" s="23" t="str">
        <f>IF(Eksplikatsioon!D136=0,"",Eksplikatsioon!D136)</f>
        <v>Kabinet/Büroo</v>
      </c>
      <c r="E135" s="58">
        <f>IF(Eksplikatsioon!F136=0,"",Eksplikatsioon!F136)</f>
        <v>13.8</v>
      </c>
      <c r="F135" s="23" t="str">
        <f>IF(Eksplikatsioon!H136=0,"",Eksplikatsioon!H136)</f>
        <v/>
      </c>
      <c r="G135" s="23" t="str">
        <f>IF(Eksplikatsioon!J136=0,"",Eksplikatsioon!J136)</f>
        <v>Ainukasutuses pind</v>
      </c>
      <c r="H135" s="23" t="str">
        <f>IF(Eksplikatsioon!K136=0,"",Eksplikatsioon!K136)</f>
        <v>Aktiivne vakants üürnik</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35">
      <c r="A136" s="23" t="str">
        <f>IF(Eksplikatsioon!A137=0,"",Eksplikatsioon!A137)</f>
        <v>03</v>
      </c>
      <c r="B136" s="60">
        <f>IF(Eksplikatsioon!B137=0,"",Eksplikatsioon!B137)</f>
        <v>314</v>
      </c>
      <c r="C136" s="23" t="str">
        <f>IF(Eksplikatsioon!C137=0,"",Eksplikatsioon!C137)</f>
        <v>ÜÜRITAV PIND</v>
      </c>
      <c r="D136" s="23" t="str">
        <f>IF(Eksplikatsioon!D137=0,"",Eksplikatsioon!D137)</f>
        <v>Kabinet/Büroo</v>
      </c>
      <c r="E136" s="58">
        <f>IF(Eksplikatsioon!F137=0,"",Eksplikatsioon!F137)</f>
        <v>18.7</v>
      </c>
      <c r="F136" s="23" t="str">
        <f>IF(Eksplikatsioon!H137=0,"",Eksplikatsioon!H137)</f>
        <v/>
      </c>
      <c r="G136" s="23" t="str">
        <f>IF(Eksplikatsioon!J137=0,"",Eksplikatsioon!J137)</f>
        <v>Ainukasutuses pind</v>
      </c>
      <c r="H136" s="23" t="str">
        <f>IF(Eksplikatsioon!K137=0,"",Eksplikatsioon!K137)</f>
        <v>Aktiivne vakantsus</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35">
      <c r="A137" s="23" t="str">
        <f>IF(Eksplikatsioon!A138=0,"",Eksplikatsioon!A138)</f>
        <v>03</v>
      </c>
      <c r="B137" s="60">
        <f>IF(Eksplikatsioon!B138=0,"",Eksplikatsioon!B138)</f>
        <v>315</v>
      </c>
      <c r="C137" s="23" t="str">
        <f>IF(Eksplikatsioon!C138=0,"",Eksplikatsioon!C138)</f>
        <v>ÜÜRITAV PIND</v>
      </c>
      <c r="D137" s="23" t="str">
        <f>IF(Eksplikatsioon!D138=0,"",Eksplikatsioon!D138)</f>
        <v>Kabinet/Büroo</v>
      </c>
      <c r="E137" s="58">
        <f>IF(Eksplikatsioon!F138=0,"",Eksplikatsioon!F138)</f>
        <v>15.5</v>
      </c>
      <c r="F137" s="23" t="str">
        <f>IF(Eksplikatsioon!H138=0,"",Eksplikatsioon!H138)</f>
        <v/>
      </c>
      <c r="G137" s="23" t="str">
        <f>IF(Eksplikatsioon!J138=0,"",Eksplikatsioon!J138)</f>
        <v>Ainukasutuses pind</v>
      </c>
      <c r="H137" s="23" t="str">
        <f>IF(Eksplikatsioon!K138=0,"",Eksplikatsioon!K138)</f>
        <v>Viru Maakohus</v>
      </c>
      <c r="I137" s="23" t="str">
        <f>IF(Eksplikatsioon!L138=0,"",Eksplikatsioon!L138)</f>
        <v>KOOLI2_02</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35">
      <c r="A138" s="23" t="str">
        <f>IF(Eksplikatsioon!A139=0,"",Eksplikatsioon!A139)</f>
        <v>03</v>
      </c>
      <c r="B138" s="60">
        <f>IF(Eksplikatsioon!B139=0,"",Eksplikatsioon!B139)</f>
        <v>316</v>
      </c>
      <c r="C138" s="23" t="str">
        <f>IF(Eksplikatsioon!C139=0,"",Eksplikatsioon!C139)</f>
        <v>ÜÜRITAV PIND</v>
      </c>
      <c r="D138" s="23" t="str">
        <f>IF(Eksplikatsioon!D139=0,"",Eksplikatsioon!D139)</f>
        <v>Kabinet/Büroo</v>
      </c>
      <c r="E138" s="58">
        <f>IF(Eksplikatsioon!F139=0,"",Eksplikatsioon!F139)</f>
        <v>18.600000000000001</v>
      </c>
      <c r="F138" s="23" t="str">
        <f>IF(Eksplikatsioon!H139=0,"",Eksplikatsioon!H139)</f>
        <v/>
      </c>
      <c r="G138" s="23" t="str">
        <f>IF(Eksplikatsioon!J139=0,"",Eksplikatsioon!J139)</f>
        <v>Ainukasutuses pind</v>
      </c>
      <c r="H138" s="23" t="str">
        <f>IF(Eksplikatsioon!K139=0,"",Eksplikatsioon!K139)</f>
        <v>Viru Maakohus</v>
      </c>
      <c r="I138" s="23" t="str">
        <f>IF(Eksplikatsioon!L139=0,"",Eksplikatsioon!L139)</f>
        <v>KOOLI2_02</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35">
      <c r="A139" s="23" t="str">
        <f>IF(Eksplikatsioon!A140=0,"",Eksplikatsioon!A140)</f>
        <v>03</v>
      </c>
      <c r="B139" s="60">
        <f>IF(Eksplikatsioon!B140=0,"",Eksplikatsioon!B140)</f>
        <v>317</v>
      </c>
      <c r="C139" s="23" t="str">
        <f>IF(Eksplikatsioon!C140=0,"",Eksplikatsioon!C140)</f>
        <v>ÜÜRITAV PIND</v>
      </c>
      <c r="D139" s="23" t="str">
        <f>IF(Eksplikatsioon!D140=0,"",Eksplikatsioon!D140)</f>
        <v>Kabinet/Büroo</v>
      </c>
      <c r="E139" s="58">
        <f>IF(Eksplikatsioon!F140=0,"",Eksplikatsioon!F140)</f>
        <v>13.5</v>
      </c>
      <c r="F139" s="23" t="str">
        <f>IF(Eksplikatsioon!H140=0,"",Eksplikatsioon!H140)</f>
        <v/>
      </c>
      <c r="G139" s="23" t="str">
        <f>IF(Eksplikatsioon!J140=0,"",Eksplikatsioon!J140)</f>
        <v>Ainukasutuses pind</v>
      </c>
      <c r="H139" s="23" t="str">
        <f>IF(Eksplikatsioon!K140=0,"",Eksplikatsioon!K140)</f>
        <v>Viru Maakohus</v>
      </c>
      <c r="I139" s="23" t="str">
        <f>IF(Eksplikatsioon!L140=0,"",Eksplikatsioon!L140)</f>
        <v>KOOLI2_02</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35">
      <c r="A140" s="23" t="str">
        <f>IF(Eksplikatsioon!A141=0,"",Eksplikatsioon!A141)</f>
        <v>03</v>
      </c>
      <c r="B140" s="60" t="str">
        <f>IF(Eksplikatsioon!B141=0,"",Eksplikatsioon!B141)</f>
        <v>317A</v>
      </c>
      <c r="C140" s="23" t="str">
        <f>IF(Eksplikatsioon!C141=0,"",Eksplikatsioon!C141)</f>
        <v>TEHNOPIND</v>
      </c>
      <c r="D140" s="23" t="str">
        <f>IF(Eksplikatsioon!D141=0,"",Eksplikatsioon!D141)</f>
        <v>Hoolderuum</v>
      </c>
      <c r="E140" s="58">
        <f>IF(Eksplikatsioon!F141=0,"",Eksplikatsioon!F141)</f>
        <v>2.2000000000000002</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35">
      <c r="A141" s="23" t="str">
        <f>IF(Eksplikatsioon!A142=0,"",Eksplikatsioon!A142)</f>
        <v>03</v>
      </c>
      <c r="B141" s="60">
        <f>IF(Eksplikatsioon!B142=0,"",Eksplikatsioon!B142)</f>
        <v>318</v>
      </c>
      <c r="C141" s="23" t="str">
        <f>IF(Eksplikatsioon!C142=0,"",Eksplikatsioon!C142)</f>
        <v>VERTIKAALSETE ÜHENDUSTEEDE PIND</v>
      </c>
      <c r="D141" s="23" t="str">
        <f>IF(Eksplikatsioon!D142=0,"",Eksplikatsioon!D142)</f>
        <v>Trepp/Trepikoda</v>
      </c>
      <c r="E141" s="58">
        <f>IF(Eksplikatsioon!F142=0,"",Eksplikatsioon!F142)</f>
        <v>15.5</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35">
      <c r="A142" s="23" t="str">
        <f>IF(Eksplikatsioon!A143=0,"",Eksplikatsioon!A143)</f>
        <v>03</v>
      </c>
      <c r="B142" s="60">
        <f>IF(Eksplikatsioon!B143=0,"",Eksplikatsioon!B143)</f>
        <v>319</v>
      </c>
      <c r="C142" s="23" t="str">
        <f>IF(Eksplikatsioon!C143=0,"",Eksplikatsioon!C143)</f>
        <v>ÜÜRITAV PIND</v>
      </c>
      <c r="D142" s="23" t="str">
        <f>IF(Eksplikatsioon!D143=0,"",Eksplikatsioon!D143)</f>
        <v>Aatrium/Fuajee</v>
      </c>
      <c r="E142" s="58">
        <f>IF(Eksplikatsioon!F143=0,"",Eksplikatsioon!F143)</f>
        <v>112.3</v>
      </c>
      <c r="F142" s="23" t="str">
        <f>IF(Eksplikatsioon!H143=0,"",Eksplikatsioon!H143)</f>
        <v/>
      </c>
      <c r="G142" s="23" t="str">
        <f>IF(Eksplikatsioon!J143=0,"",Eksplikatsioon!J143)</f>
        <v>Ühiskasutuses muu pind (korrus)</v>
      </c>
      <c r="H142" s="23" t="str">
        <f>IF(Eksplikatsioon!K143=0,"",Eksplikatsioon!K143)</f>
        <v/>
      </c>
      <c r="I142" s="23" t="str">
        <f>IF(Eksplikatsioon!L143=0,"",Eksplikatsioon!L143)</f>
        <v/>
      </c>
      <c r="J142" s="31">
        <f ca="1">IFERROR(IF($G142=Tabelid!$L$6,Eksplikatsioon!O143/SUM(Eksplikatsioon!$O143:'Eksplikatsioon'!$AG143),IF($G142=Tabelid!$L$4,IFERROR(SUMIFS($E:$E,$G:$G,Tabelid!$L$1,$C:$C,Tabelid!$J$4,$H:$H,J$2,$A:$A,$A142)/SUMIFS($E:$E,$G:$G,Tabelid!$L$1,$C:$C,Tabelid!$J$4,$A:$A,$A142),0),IF($G142=Tabelid!$L$5,IFERROR(SUMIFS($E:$E,$G:$G,Tabelid!$L$1,$C:$C,Tabelid!$J$4,$H:$H,J$2)/SUMIFS($E:$E,$G:$G,Tabelid!$L$1,$C:$C,Tabelid!$J$4),0),""))),"")</f>
        <v>0</v>
      </c>
      <c r="K142" s="31">
        <f ca="1">IFERROR(IF($G142=Tabelid!$L$6,Eksplikatsioon!P143/SUM(Eksplikatsioon!$O143:'Eksplikatsioon'!$AG143),IF($G142=Tabelid!$L$4,IFERROR(SUMIFS($E:$E,$G:$G,Tabelid!$L$1,$C:$C,Tabelid!$J$4,$H:$H,K$2,$A:$A,$A142)/SUMIFS($E:$E,$G:$G,Tabelid!$L$1,$C:$C,Tabelid!$J$4,$A:$A,$A142),0),IF($G142=Tabelid!$L$5,IFERROR(SUMIFS($E:$E,$G:$G,Tabelid!$L$1,$C:$C,Tabelid!$J$4,$H:$H,K$2)/SUMIFS($E:$E,$G:$G,Tabelid!$L$1,$C:$C,Tabelid!$J$4),0),""))),"")</f>
        <v>0</v>
      </c>
      <c r="L142" s="31">
        <f ca="1">IFERROR(IF($G142=Tabelid!$L$6,Eksplikatsioon!Q143/SUM(Eksplikatsioon!$O143:'Eksplikatsioon'!$AG143),IF($G142=Tabelid!$L$4,IFERROR(SUMIFS($E:$E,$G:$G,Tabelid!$L$1,$C:$C,Tabelid!$J$4,$H:$H,L$2,$A:$A,$A142)/SUMIFS($E:$E,$G:$G,Tabelid!$L$1,$C:$C,Tabelid!$J$4,$A:$A,$A142),0),IF($G142=Tabelid!$L$5,IFERROR(SUMIFS($E:$E,$G:$G,Tabelid!$L$1,$C:$C,Tabelid!$J$4,$H:$H,L$2)/SUMIFS($E:$E,$G:$G,Tabelid!$L$1,$C:$C,Tabelid!$J$4),0),""))),"")</f>
        <v>0.49126092384519338</v>
      </c>
      <c r="M142" s="31">
        <f ca="1">IFERROR(IF($G142=Tabelid!$L$6,Eksplikatsioon!R143/SUM(Eksplikatsioon!$O143:'Eksplikatsioon'!$AG143),IF($G142=Tabelid!$L$4,IFERROR(SUMIFS($E:$E,$G:$G,Tabelid!$L$1,$C:$C,Tabelid!$J$4,$H:$H,M$2,$A:$A,$A142)/SUMIFS($E:$E,$G:$G,Tabelid!$L$1,$C:$C,Tabelid!$J$4,$A:$A,$A142),0),IF($G142=Tabelid!$L$5,IFERROR(SUMIFS($E:$E,$G:$G,Tabelid!$L$1,$C:$C,Tabelid!$J$4,$H:$H,M$2)/SUMIFS($E:$E,$G:$G,Tabelid!$L$1,$C:$C,Tabelid!$J$4),0),""))),"")</f>
        <v>0.30383895131086136</v>
      </c>
      <c r="N142" s="31">
        <f ca="1">IFERROR(IF($G142=Tabelid!$L$6,Eksplikatsioon!S143/SUM(Eksplikatsioon!$O143:'Eksplikatsioon'!$AG143),IF($G142=Tabelid!$L$4,IFERROR(SUMIFS($E:$E,$G:$G,Tabelid!$L$1,$C:$C,Tabelid!$J$4,$H:$H,N$2,$A:$A,$A142)/SUMIFS($E:$E,$G:$G,Tabelid!$L$1,$C:$C,Tabelid!$J$4,$A:$A,$A142),0),IF($G142=Tabelid!$L$5,IFERROR(SUMIFS($E:$E,$G:$G,Tabelid!$L$1,$C:$C,Tabelid!$J$4,$H:$H,N$2)/SUMIFS($E:$E,$G:$G,Tabelid!$L$1,$C:$C,Tabelid!$J$4),0),""))),"")</f>
        <v>0</v>
      </c>
      <c r="O142" s="31">
        <f ca="1">IFERROR(IF($G142=Tabelid!$L$6,Eksplikatsioon!T143/SUM(Eksplikatsioon!$O143:'Eksplikatsioon'!$AG143),IF($G142=Tabelid!$L$4,IFERROR(SUMIFS($E:$E,$G:$G,Tabelid!$L$1,$C:$C,Tabelid!$J$4,$H:$H,O$2,$A:$A,$A142)/SUMIFS($E:$E,$G:$G,Tabelid!$L$1,$C:$C,Tabelid!$J$4,$A:$A,$A142),0),IF($G142=Tabelid!$L$5,IFERROR(SUMIFS($E:$E,$G:$G,Tabelid!$L$1,$C:$C,Tabelid!$J$4,$H:$H,O$2)/SUMIFS($E:$E,$G:$G,Tabelid!$L$1,$C:$C,Tabelid!$J$4),0),""))),"")</f>
        <v>0</v>
      </c>
      <c r="P142" s="31">
        <f ca="1">IFERROR(IF($G142=Tabelid!$L$6,Eksplikatsioon!U143/SUM(Eksplikatsioon!$O143:'Eksplikatsioon'!$AG143),IF($G142=Tabelid!$L$4,IFERROR(SUMIFS($E:$E,$G:$G,Tabelid!$L$1,$C:$C,Tabelid!$J$4,$H:$H,P$2,$A:$A,$A142)/SUMIFS($E:$E,$G:$G,Tabelid!$L$1,$C:$C,Tabelid!$J$4,$A:$A,$A142),0),IF($G142=Tabelid!$L$5,IFERROR(SUMIFS($E:$E,$G:$G,Tabelid!$L$1,$C:$C,Tabelid!$J$4,$H:$H,P$2)/SUMIFS($E:$E,$G:$G,Tabelid!$L$1,$C:$C,Tabelid!$J$4),0),""))),"")</f>
        <v>0</v>
      </c>
      <c r="Q142" s="31">
        <f ca="1">IFERROR(IF($G142=Tabelid!$L$6,Eksplikatsioon!V143/SUM(Eksplikatsioon!$O143:'Eksplikatsioon'!$AG143),IF($G142=Tabelid!$L$4,IFERROR(SUMIFS($E:$E,$G:$G,Tabelid!$L$1,$C:$C,Tabelid!$J$4,$H:$H,Q$2,$A:$A,$A142)/SUMIFS($E:$E,$G:$G,Tabelid!$L$1,$C:$C,Tabelid!$J$4,$A:$A,$A142),0),IF($G142=Tabelid!$L$5,IFERROR(SUMIFS($E:$E,$G:$G,Tabelid!$L$1,$C:$C,Tabelid!$J$4,$H:$H,Q$2)/SUMIFS($E:$E,$G:$G,Tabelid!$L$1,$C:$C,Tabelid!$J$4),0),""))),"")</f>
        <v>0</v>
      </c>
      <c r="R142" s="31">
        <f ca="1">IFERROR(IF($G142=Tabelid!$L$6,Eksplikatsioon!W143/SUM(Eksplikatsioon!$O143:'Eksplikatsioon'!$AG143),IF($G142=Tabelid!$L$4,IFERROR(SUMIFS($E:$E,$G:$G,Tabelid!$L$1,$C:$C,Tabelid!$J$4,$H:$H,R$2,$A:$A,$A142)/SUMIFS($E:$E,$G:$G,Tabelid!$L$1,$C:$C,Tabelid!$J$4,$A:$A,$A142),0),IF($G142=Tabelid!$L$5,IFERROR(SUMIFS($E:$E,$G:$G,Tabelid!$L$1,$C:$C,Tabelid!$J$4,$H:$H,R$2)/SUMIFS($E:$E,$G:$G,Tabelid!$L$1,$C:$C,Tabelid!$J$4),0),""))),"")</f>
        <v>0</v>
      </c>
      <c r="S142" s="31">
        <f ca="1">IFERROR(IF($G142=Tabelid!$L$6,Eksplikatsioon!X143/SUM(Eksplikatsioon!$O143:'Eksplikatsioon'!$AG143),IF($G142=Tabelid!$L$4,IFERROR(SUMIFS($E:$E,$G:$G,Tabelid!$L$1,$C:$C,Tabelid!$J$4,$H:$H,S$2,$A:$A,$A142)/SUMIFS($E:$E,$G:$G,Tabelid!$L$1,$C:$C,Tabelid!$J$4,$A:$A,$A142),0),IF($G142=Tabelid!$L$5,IFERROR(SUMIFS($E:$E,$G:$G,Tabelid!$L$1,$C:$C,Tabelid!$J$4,$H:$H,S$2)/SUMIFS($E:$E,$G:$G,Tabelid!$L$1,$C:$C,Tabelid!$J$4),0),""))),"")</f>
        <v>0</v>
      </c>
      <c r="T142" s="31">
        <f ca="1">IFERROR(IF($G142=Tabelid!$L$6,Eksplikatsioon!Y143/SUM(Eksplikatsioon!$O143:'Eksplikatsioon'!$AG143),IF($G142=Tabelid!$L$4,IFERROR(SUMIFS($E:$E,$G:$G,Tabelid!$L$1,$C:$C,Tabelid!$J$4,$H:$H,T$2,$A:$A,$A142)/SUMIFS($E:$E,$G:$G,Tabelid!$L$1,$C:$C,Tabelid!$J$4,$A:$A,$A142),0),IF($G142=Tabelid!$L$5,IFERROR(SUMIFS($E:$E,$G:$G,Tabelid!$L$1,$C:$C,Tabelid!$J$4,$H:$H,T$2)/SUMIFS($E:$E,$G:$G,Tabelid!$L$1,$C:$C,Tabelid!$J$4),0),""))),"")</f>
        <v>0.1757178526841448</v>
      </c>
      <c r="U142" s="31">
        <f ca="1">IFERROR(IF($G142=Tabelid!$L$6,Eksplikatsioon!Z143/SUM(Eksplikatsioon!$O143:'Eksplikatsioon'!$AG143),IF($G142=Tabelid!$L$4,IFERROR(SUMIFS($E:$E,$G:$G,Tabelid!$L$1,$C:$C,Tabelid!$J$4,$H:$H,U$2,$A:$A,$A142)/SUMIFS($E:$E,$G:$G,Tabelid!$L$1,$C:$C,Tabelid!$J$4,$A:$A,$A142),0),IF($G142=Tabelid!$L$5,IFERROR(SUMIFS($E:$E,$G:$G,Tabelid!$L$1,$C:$C,Tabelid!$J$4,$H:$H,U$2)/SUMIFS($E:$E,$G:$G,Tabelid!$L$1,$C:$C,Tabelid!$J$4),0),""))),"")</f>
        <v>2.9182272159800245E-2</v>
      </c>
      <c r="V142" s="31">
        <f ca="1">IFERROR(IF($G142=Tabelid!$L$6,Eksplikatsioon!AA143/SUM(Eksplikatsioon!$O143:'Eksplikatsioon'!$AG143),IF($G142=Tabelid!$L$4,IFERROR(SUMIFS($E:$E,$G:$G,Tabelid!$L$1,$C:$C,Tabelid!$J$4,$H:$H,V$2,$A:$A,$A142)/SUMIFS($E:$E,$G:$G,Tabelid!$L$1,$C:$C,Tabelid!$J$4,$A:$A,$A142),0),IF($G142=Tabelid!$L$5,IFERROR(SUMIFS($E:$E,$G:$G,Tabelid!$L$1,$C:$C,Tabelid!$J$4,$H:$H,V$2)/SUMIFS($E:$E,$G:$G,Tabelid!$L$1,$C:$C,Tabelid!$J$4),0),""))),"")</f>
        <v>0</v>
      </c>
      <c r="W142" s="31">
        <f ca="1">IFERROR(IF($G142=Tabelid!$L$6,Eksplikatsioon!AB143/SUM(Eksplikatsioon!$O143:'Eksplikatsioon'!$AG143),IF($G142=Tabelid!$L$4,IFERROR(SUMIFS($E:$E,$G:$G,Tabelid!$L$1,$C:$C,Tabelid!$J$4,$H:$H,W$2,$A:$A,$A142)/SUMIFS($E:$E,$G:$G,Tabelid!$L$1,$C:$C,Tabelid!$J$4,$A:$A,$A142),0),IF($G142=Tabelid!$L$5,IFERROR(SUMIFS($E:$E,$G:$G,Tabelid!$L$1,$C:$C,Tabelid!$J$4,$H:$H,W$2)/SUMIFS($E:$E,$G:$G,Tabelid!$L$1,$C:$C,Tabelid!$J$4),0),""))),"")</f>
        <v>0</v>
      </c>
      <c r="X142" s="31">
        <f ca="1">IFERROR(IF($G142=Tabelid!$L$6,Eksplikatsioon!AC143/SUM(Eksplikatsioon!$O143:'Eksplikatsioon'!$AG143),IF($G142=Tabelid!$L$4,IFERROR(SUMIFS($E:$E,$G:$G,Tabelid!$L$1,$C:$C,Tabelid!$J$4,$H:$H,X$2,$A:$A,$A142)/SUMIFS($E:$E,$G:$G,Tabelid!$L$1,$C:$C,Tabelid!$J$4,$A:$A,$A142),0),IF($G142=Tabelid!$L$5,IFERROR(SUMIFS($E:$E,$G:$G,Tabelid!$L$1,$C:$C,Tabelid!$J$4,$H:$H,X$2)/SUMIFS($E:$E,$G:$G,Tabelid!$L$1,$C:$C,Tabelid!$J$4),0),""))),"")</f>
        <v>0</v>
      </c>
      <c r="Y142" s="31">
        <f ca="1">IFERROR(IF($G142=Tabelid!$L$6,Eksplikatsioon!AD143/SUM(Eksplikatsioon!$O143:'Eksplikatsioon'!$AG143),IF($G142=Tabelid!$L$4,IFERROR(SUMIFS($E:$E,$G:$G,Tabelid!$L$1,$C:$C,Tabelid!$J$4,$H:$H,Y$2,$A:$A,$A142)/SUMIFS($E:$E,$G:$G,Tabelid!$L$1,$C:$C,Tabelid!$J$4,$A:$A,$A142),0),IF($G142=Tabelid!$L$5,IFERROR(SUMIFS($E:$E,$G:$G,Tabelid!$L$1,$C:$C,Tabelid!$J$4,$H:$H,Y$2)/SUMIFS($E:$E,$G:$G,Tabelid!$L$1,$C:$C,Tabelid!$J$4),0),""))),"")</f>
        <v>0</v>
      </c>
      <c r="Z142" s="31">
        <f ca="1">IFERROR(IF($G142=Tabelid!$L$6,Eksplikatsioon!AE143/SUM(Eksplikatsioon!$O143:'Eksplikatsioon'!$AG143),IF($G142=Tabelid!$L$4,IFERROR(SUMIFS($E:$E,$G:$G,Tabelid!$L$1,$C:$C,Tabelid!$J$4,$H:$H,Z$2,$A:$A,$A142)/SUMIFS($E:$E,$G:$G,Tabelid!$L$1,$C:$C,Tabelid!$J$4,$A:$A,$A142),0),IF($G142=Tabelid!$L$5,IFERROR(SUMIFS($E:$E,$G:$G,Tabelid!$L$1,$C:$C,Tabelid!$J$4,$H:$H,Z$2)/SUMIFS($E:$E,$G:$G,Tabelid!$L$1,$C:$C,Tabelid!$J$4),0),""))),"")</f>
        <v>0</v>
      </c>
      <c r="AA142" s="31">
        <f ca="1">IFERROR(IF($G142=Tabelid!$L$6,Eksplikatsioon!AF143/SUM(Eksplikatsioon!$O143:'Eksplikatsioon'!$AG143),IF($G142=Tabelid!$L$4,IFERROR(SUMIFS($E:$E,$G:$G,Tabelid!$L$1,$C:$C,Tabelid!$J$4,$H:$H,AA$2,$A:$A,$A142)/SUMIFS($E:$E,$G:$G,Tabelid!$L$1,$C:$C,Tabelid!$J$4,$A:$A,$A142),0),IF($G142=Tabelid!$L$5,IFERROR(SUMIFS($E:$E,$G:$G,Tabelid!$L$1,$C:$C,Tabelid!$J$4,$H:$H,AA$2)/SUMIFS($E:$E,$G:$G,Tabelid!$L$1,$C:$C,Tabelid!$J$4),0),""))),"")</f>
        <v>0</v>
      </c>
      <c r="AB142" s="31">
        <f ca="1">IFERROR(IF($G142=Tabelid!$L$6,Eksplikatsioon!AG143/SUM(Eksplikatsioon!$O143:'Eksplikatsioon'!$AG143),IF($G142=Tabelid!$L$4,IFERROR(SUMIFS($E:$E,$G:$G,Tabelid!$L$1,$C:$C,Tabelid!$J$4,$H:$H,AB$2,$A:$A,$A142)/SUMIFS($E:$E,$G:$G,Tabelid!$L$1,$C:$C,Tabelid!$J$4,$A:$A,$A142),0),IF($G142=Tabelid!$L$5,IFERROR(SUMIFS($E:$E,$G:$G,Tabelid!$L$1,$C:$C,Tabelid!$J$4,$H:$H,AB$2)/SUMIFS($E:$E,$G:$G,Tabelid!$L$1,$C:$C,Tabelid!$J$4),0),""))),"")</f>
        <v>0</v>
      </c>
      <c r="AC142" s="31">
        <f ca="1">IFERROR(IF($G142=Tabelid!$L$6,$E142*J142,IFERROR($E142*J142/SUM($J142:$AB142)*(Eksplikatsioon!O143)/SUMPRODUCT($J142:$AB142,Eksplikatsioon!$O143:$AG143),"")),"")</f>
        <v>0</v>
      </c>
      <c r="AD142" s="31">
        <f ca="1">IFERROR(IF($G142=Tabelid!$L$6,$E142*K142,IFERROR($E142*K142/SUM($J142:$AB142)*(Eksplikatsioon!P143)/SUMPRODUCT($J142:$AB142,Eksplikatsioon!$O143:$AG143),"")),"")</f>
        <v>0</v>
      </c>
      <c r="AE142" s="31">
        <f ca="1">IFERROR(IF($G142=Tabelid!$L$6,$E142*L142,IFERROR($E142*L142/SUM($J142:$AB142)*(Eksplikatsioon!Q143)/SUMPRODUCT($J142:$AB142,Eksplikatsioon!$O143:$AG143),"")),"")</f>
        <v>0</v>
      </c>
      <c r="AF142" s="31">
        <f ca="1">IFERROR(IF($G142=Tabelid!$L$6,$E142*M142,IFERROR($E142*M142/SUM($J142:$AB142)*(Eksplikatsioon!R143)/SUMPRODUCT($J142:$AB142,Eksplikatsioon!$O143:$AG143),"")),"")</f>
        <v>71.151350471851615</v>
      </c>
      <c r="AG142" s="31">
        <f ca="1">IFERROR(IF($G142=Tabelid!$L$6,$E142*N142,IFERROR($E142*N142/SUM($J142:$AB142)*(Eksplikatsioon!S143)/SUMPRODUCT($J142:$AB142,Eksplikatsioon!$O143:$AG143),"")),"")</f>
        <v>0</v>
      </c>
      <c r="AH142" s="31">
        <f ca="1">IFERROR(IF($G142=Tabelid!$L$6,$E142*O142,IFERROR($E142*O142/SUM($J142:$AB142)*(Eksplikatsioon!T143)/SUMPRODUCT($J142:$AB142,Eksplikatsioon!$O143:$AG143),"")),"")</f>
        <v>0</v>
      </c>
      <c r="AI142" s="31">
        <f ca="1">IFERROR(IF($G142=Tabelid!$L$6,$E142*P142,IFERROR($E142*P142/SUM($J142:$AB142)*(Eksplikatsioon!U143)/SUMPRODUCT($J142:$AB142,Eksplikatsioon!$O143:$AG143),"")),"")</f>
        <v>0</v>
      </c>
      <c r="AJ142" s="31">
        <f ca="1">IFERROR(IF($G142=Tabelid!$L$6,$E142*Q142,IFERROR($E142*Q142/SUM($J142:$AB142)*(Eksplikatsioon!V143)/SUMPRODUCT($J142:$AB142,Eksplikatsioon!$O143:$AG143),"")),"")</f>
        <v>0</v>
      </c>
      <c r="AK142" s="31">
        <f ca="1">IFERROR(IF($G142=Tabelid!$L$6,$E142*R142,IFERROR($E142*R142/SUM($J142:$AB142)*(Eksplikatsioon!W143)/SUMPRODUCT($J142:$AB142,Eksplikatsioon!$O143:$AG143),"")),"")</f>
        <v>0</v>
      </c>
      <c r="AL142" s="31">
        <f ca="1">IFERROR(IF($G142=Tabelid!$L$6,$E142*S142,IFERROR($E142*S142/SUM($J142:$AB142)*(Eksplikatsioon!X143)/SUMPRODUCT($J142:$AB142,Eksplikatsioon!$O143:$AG143),"")),"")</f>
        <v>0</v>
      </c>
      <c r="AM142" s="31">
        <f ca="1">IFERROR(IF($G142=Tabelid!$L$6,$E142*T142,IFERROR($E142*T142/SUM($J142:$AB142)*(Eksplikatsioon!Y143)/SUMPRODUCT($J142:$AB142,Eksplikatsioon!$O143:$AG143),"")),"")</f>
        <v>41.148649528148397</v>
      </c>
      <c r="AN142" s="31">
        <f ca="1">IFERROR(IF($G142=Tabelid!$L$6,$E142*U142,IFERROR($E142*U142/SUM($J142:$AB142)*(Eksplikatsioon!Z143)/SUMPRODUCT($J142:$AB142,Eksplikatsioon!$O143:$AG143),"")),"")</f>
        <v>0</v>
      </c>
      <c r="AO142" s="31">
        <f ca="1">IFERROR(IF($G142=Tabelid!$L$6,$E142*V142,IFERROR($E142*V142/SUM($J142:$AB142)*(Eksplikatsioon!AA143)/SUMPRODUCT($J142:$AB142,Eksplikatsioon!$O143:$AG143),"")),"")</f>
        <v>0</v>
      </c>
      <c r="AP142" s="31">
        <f ca="1">IFERROR(IF($G142=Tabelid!$L$6,$E142*W142,IFERROR($E142*W142/SUM($J142:$AB142)*(Eksplikatsioon!AB143)/SUMPRODUCT($J142:$AB142,Eksplikatsioon!$O143:$AG143),"")),"")</f>
        <v>0</v>
      </c>
      <c r="AQ142" s="31">
        <f ca="1">IFERROR(IF($G142=Tabelid!$L$6,$E142*X142,IFERROR($E142*X142/SUM($J142:$AB142)*(Eksplikatsioon!AC143)/SUMPRODUCT($J142:$AB142,Eksplikatsioon!$O143:$AG143),"")),"")</f>
        <v>0</v>
      </c>
      <c r="AR142" s="31">
        <f ca="1">IFERROR(IF($G142=Tabelid!$L$6,$E142*Y142,IFERROR($E142*Y142/SUM($J142:$AB142)*(Eksplikatsioon!AD143)/SUMPRODUCT($J142:$AB142,Eksplikatsioon!$O143:$AG143),"")),"")</f>
        <v>0</v>
      </c>
      <c r="AS142" s="31">
        <f ca="1">IFERROR(IF($G142=Tabelid!$L$6,$E142*Z142,IFERROR($E142*Z142/SUM($J142:$AB142)*(Eksplikatsioon!AE143)/SUMPRODUCT($J142:$AB142,Eksplikatsioon!$O143:$AG143),"")),"")</f>
        <v>0</v>
      </c>
      <c r="AT142" s="31">
        <f ca="1">IFERROR(IF($G142=Tabelid!$L$6,$E142*AA142,IFERROR($E142*AA142/SUM($J142:$AB142)*(Eksplikatsioon!AF143)/SUMPRODUCT($J142:$AB142,Eksplikatsioon!$O143:$AG143),"")),"")</f>
        <v>0</v>
      </c>
      <c r="AU142" s="31">
        <f ca="1">IFERROR(IF($G142=Tabelid!$L$6,$E142*AB142,IFERROR($E142*AB142/SUM($J142:$AB142)*(Eksplikatsioon!AG143)/SUMPRODUCT($J142:$AB142,Eksplikatsioon!$O143:$AG143),"")),"")</f>
        <v>0</v>
      </c>
    </row>
    <row r="143" spans="1:47" x14ac:dyDescent="0.35">
      <c r="A143" s="23" t="str">
        <f>IF(Eksplikatsioon!A144=0,"",Eksplikatsioon!A144)</f>
        <v>03</v>
      </c>
      <c r="B143" s="60">
        <f>IF(Eksplikatsioon!B144=0,"",Eksplikatsioon!B144)</f>
        <v>320</v>
      </c>
      <c r="C143" s="23" t="str">
        <f>IF(Eksplikatsioon!C144=0,"",Eksplikatsioon!C144)</f>
        <v>ÜÜRITAV PIND</v>
      </c>
      <c r="D143" s="23" t="str">
        <f>IF(Eksplikatsioon!D144=0,"",Eksplikatsioon!D144)</f>
        <v>Nõupidamise ruum</v>
      </c>
      <c r="E143" s="58">
        <f>IF(Eksplikatsioon!F144=0,"",Eksplikatsioon!F144)</f>
        <v>60.1</v>
      </c>
      <c r="F143" s="23" t="str">
        <f>IF(Eksplikatsioon!H144=0,"",Eksplikatsioon!H144)</f>
        <v/>
      </c>
      <c r="G143" s="23" t="str">
        <f>IF(Eksplikatsioon!J144=0,"",Eksplikatsioon!J144)</f>
        <v>Ainukasutuses pind</v>
      </c>
      <c r="H143" s="23" t="str">
        <f>IF(Eksplikatsioon!K144=0,"",Eksplikatsioon!K144)</f>
        <v>Viru Maakohus</v>
      </c>
      <c r="I143" s="23" t="str">
        <f>IF(Eksplikatsioon!L144=0,"",Eksplikatsioon!L144)</f>
        <v>KOOLI2_02</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35">
      <c r="A144" s="23" t="str">
        <f>IF(Eksplikatsioon!A145=0,"",Eksplikatsioon!A145)</f>
        <v>03</v>
      </c>
      <c r="B144" s="60">
        <f>IF(Eksplikatsioon!B145=0,"",Eksplikatsioon!B145)</f>
        <v>321</v>
      </c>
      <c r="C144" s="23" t="str">
        <f>IF(Eksplikatsioon!C145=0,"",Eksplikatsioon!C145)</f>
        <v>ÜÜRITAV PIND</v>
      </c>
      <c r="D144" s="23" t="str">
        <f>IF(Eksplikatsioon!D145=0,"",Eksplikatsioon!D145)</f>
        <v>Nõupidamise ruum</v>
      </c>
      <c r="E144" s="58">
        <f>IF(Eksplikatsioon!F145=0,"",Eksplikatsioon!F145)</f>
        <v>36.5</v>
      </c>
      <c r="F144" s="23" t="str">
        <f>IF(Eksplikatsioon!H145=0,"",Eksplikatsioon!H145)</f>
        <v/>
      </c>
      <c r="G144" s="23" t="str">
        <f>IF(Eksplikatsioon!J145=0,"",Eksplikatsioon!J145)</f>
        <v>Ainukasutuses pind</v>
      </c>
      <c r="H144" s="23" t="str">
        <f>IF(Eksplikatsioon!K145=0,"",Eksplikatsioon!K145)</f>
        <v>Viru Maakohus</v>
      </c>
      <c r="I144" s="23" t="str">
        <f>IF(Eksplikatsioon!L145=0,"",Eksplikatsioon!L145)</f>
        <v>KOOLI2_02</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35">
      <c r="A145" s="23" t="str">
        <f>IF(Eksplikatsioon!A146=0,"",Eksplikatsioon!A146)</f>
        <v>03</v>
      </c>
      <c r="B145" s="60">
        <f>IF(Eksplikatsioon!B146=0,"",Eksplikatsioon!B146)</f>
        <v>322</v>
      </c>
      <c r="C145" s="23" t="str">
        <f>IF(Eksplikatsioon!C146=0,"",Eksplikatsioon!C146)</f>
        <v>ÜÜRITAV PIND</v>
      </c>
      <c r="D145" s="23" t="str">
        <f>IF(Eksplikatsioon!D146=0,"",Eksplikatsioon!D146)</f>
        <v>Kabinet/Büroo</v>
      </c>
      <c r="E145" s="58">
        <f>IF(Eksplikatsioon!F146=0,"",Eksplikatsioon!F146)</f>
        <v>50.5</v>
      </c>
      <c r="F145" s="23" t="str">
        <f>IF(Eksplikatsioon!H146=0,"",Eksplikatsioon!H146)</f>
        <v/>
      </c>
      <c r="G145" s="23" t="str">
        <f>IF(Eksplikatsioon!J146=0,"",Eksplikatsioon!J146)</f>
        <v>Ainukasutuses pind</v>
      </c>
      <c r="H145" s="23" t="str">
        <f>IF(Eksplikatsioon!K146=0,"",Eksplikatsioon!K146)</f>
        <v>Viru Maakohus</v>
      </c>
      <c r="I145" s="23" t="str">
        <f>IF(Eksplikatsioon!L146=0,"",Eksplikatsioon!L146)</f>
        <v>KOOLI2_02</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35">
      <c r="A146" s="23" t="str">
        <f>IF(Eksplikatsioon!A147=0,"",Eksplikatsioon!A147)</f>
        <v>03</v>
      </c>
      <c r="B146" s="60">
        <f>IF(Eksplikatsioon!B147=0,"",Eksplikatsioon!B147)</f>
        <v>323</v>
      </c>
      <c r="C146" s="23" t="str">
        <f>IF(Eksplikatsioon!C147=0,"",Eksplikatsioon!C147)</f>
        <v>VERTIKAALSETE ÜHENDUSTEEDE PIND</v>
      </c>
      <c r="D146" s="23" t="str">
        <f>IF(Eksplikatsioon!D147=0,"",Eksplikatsioon!D147)</f>
        <v>Trepp/Trepikoda</v>
      </c>
      <c r="E146" s="58">
        <f>IF(Eksplikatsioon!F147=0,"",Eksplikatsioon!F147)</f>
        <v>15.7</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35">
      <c r="A147" s="23" t="str">
        <f>IF(Eksplikatsioon!A148=0,"",Eksplikatsioon!A148)</f>
        <v>03</v>
      </c>
      <c r="B147" s="60">
        <f>IF(Eksplikatsioon!B148=0,"",Eksplikatsioon!B148)</f>
        <v>324</v>
      </c>
      <c r="C147" s="23" t="str">
        <f>IF(Eksplikatsioon!C148=0,"",Eksplikatsioon!C148)</f>
        <v>ÜÜRITAV PIND</v>
      </c>
      <c r="D147" s="23" t="str">
        <f>IF(Eksplikatsioon!D148=0,"",Eksplikatsioon!D148)</f>
        <v>Eesruum</v>
      </c>
      <c r="E147" s="58">
        <f>IF(Eksplikatsioon!F148=0,"",Eksplikatsioon!F148)</f>
        <v>10.7</v>
      </c>
      <c r="F147" s="23" t="str">
        <f>IF(Eksplikatsioon!H148=0,"",Eksplikatsioon!H148)</f>
        <v/>
      </c>
      <c r="G147" s="23" t="str">
        <f>IF(Eksplikatsioon!J148=0,"",Eksplikatsioon!J148)</f>
        <v>Ainukasutuses pind</v>
      </c>
      <c r="H147" s="23" t="str">
        <f>IF(Eksplikatsioon!K148=0,"",Eksplikatsioon!K148)</f>
        <v>Prokuratuur</v>
      </c>
      <c r="I147" s="23" t="str">
        <f>IF(Eksplikatsioon!L148=0,"",Eksplikatsioon!L148)</f>
        <v>KOOLI2_03</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35">
      <c r="A148" s="23" t="str">
        <f>IF(Eksplikatsioon!A149=0,"",Eksplikatsioon!A149)</f>
        <v>03</v>
      </c>
      <c r="B148" s="60">
        <f>IF(Eksplikatsioon!B149=0,"",Eksplikatsioon!B149)</f>
        <v>325</v>
      </c>
      <c r="C148" s="23" t="str">
        <f>IF(Eksplikatsioon!C149=0,"",Eksplikatsioon!C149)</f>
        <v>ÜÜRITAV PIND</v>
      </c>
      <c r="D148" s="23" t="str">
        <f>IF(Eksplikatsioon!D149=0,"",Eksplikatsioon!D149)</f>
        <v>Kabinet/Büroo</v>
      </c>
      <c r="E148" s="58">
        <f>IF(Eksplikatsioon!F149=0,"",Eksplikatsioon!F149)</f>
        <v>16</v>
      </c>
      <c r="F148" s="23" t="str">
        <f>IF(Eksplikatsioon!H149=0,"",Eksplikatsioon!H149)</f>
        <v/>
      </c>
      <c r="G148" s="23" t="str">
        <f>IF(Eksplikatsioon!J149=0,"",Eksplikatsioon!J149)</f>
        <v>Ainukasutuses pind</v>
      </c>
      <c r="H148" s="23" t="str">
        <f>IF(Eksplikatsioon!K149=0,"",Eksplikatsioon!K149)</f>
        <v>Prokuratuur</v>
      </c>
      <c r="I148" s="23" t="str">
        <f>IF(Eksplikatsioon!L149=0,"",Eksplikatsioon!L149)</f>
        <v>KOOLI2_03</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35">
      <c r="A149" s="23" t="str">
        <f>IF(Eksplikatsioon!A150=0,"",Eksplikatsioon!A150)</f>
        <v>03</v>
      </c>
      <c r="B149" s="60">
        <f>IF(Eksplikatsioon!B150=0,"",Eksplikatsioon!B150)</f>
        <v>326</v>
      </c>
      <c r="C149" s="23" t="str">
        <f>IF(Eksplikatsioon!C150=0,"",Eksplikatsioon!C150)</f>
        <v>ÜÜRITAV PIND</v>
      </c>
      <c r="D149" s="23" t="str">
        <f>IF(Eksplikatsioon!D150=0,"",Eksplikatsioon!D150)</f>
        <v>Kabinet/Büroo</v>
      </c>
      <c r="E149" s="58">
        <f>IF(Eksplikatsioon!F150=0,"",Eksplikatsioon!F150)</f>
        <v>15.3</v>
      </c>
      <c r="F149" s="23" t="str">
        <f>IF(Eksplikatsioon!H150=0,"",Eksplikatsioon!H150)</f>
        <v/>
      </c>
      <c r="G149" s="23" t="str">
        <f>IF(Eksplikatsioon!J150=0,"",Eksplikatsioon!J150)</f>
        <v>Ainukasutuses pind</v>
      </c>
      <c r="H149" s="23" t="str">
        <f>IF(Eksplikatsioon!K150=0,"",Eksplikatsioon!K150)</f>
        <v>Prokuratuur</v>
      </c>
      <c r="I149" s="23" t="str">
        <f>IF(Eksplikatsioon!L150=0,"",Eksplikatsioon!L150)</f>
        <v>KOOLI2_03</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35">
      <c r="A150" s="23" t="str">
        <f>IF(Eksplikatsioon!A151=0,"",Eksplikatsioon!A151)</f>
        <v>03</v>
      </c>
      <c r="B150" s="60">
        <f>IF(Eksplikatsioon!B151=0,"",Eksplikatsioon!B151)</f>
        <v>327</v>
      </c>
      <c r="C150" s="23" t="str">
        <f>IF(Eksplikatsioon!C151=0,"",Eksplikatsioon!C151)</f>
        <v>ÜÜRITAV PIND</v>
      </c>
      <c r="D150" s="23" t="str">
        <f>IF(Eksplikatsioon!D151=0,"",Eksplikatsioon!D151)</f>
        <v>Kabinet/Büroo</v>
      </c>
      <c r="E150" s="58">
        <f>IF(Eksplikatsioon!F151=0,"",Eksplikatsioon!F151)</f>
        <v>15.3</v>
      </c>
      <c r="F150" s="23" t="str">
        <f>IF(Eksplikatsioon!H151=0,"",Eksplikatsioon!H151)</f>
        <v/>
      </c>
      <c r="G150" s="23" t="str">
        <f>IF(Eksplikatsioon!J151=0,"",Eksplikatsioon!J151)</f>
        <v>Ainukasutuses pind</v>
      </c>
      <c r="H150" s="23" t="str">
        <f>IF(Eksplikatsioon!K151=0,"",Eksplikatsioon!K151)</f>
        <v>Prokuratuur</v>
      </c>
      <c r="I150" s="23" t="str">
        <f>IF(Eksplikatsioon!L151=0,"",Eksplikatsioon!L151)</f>
        <v>KOOLI2_03</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35">
      <c r="A151" s="23" t="str">
        <f>IF(Eksplikatsioon!A152=0,"",Eksplikatsioon!A152)</f>
        <v>03</v>
      </c>
      <c r="B151" s="60">
        <f>IF(Eksplikatsioon!B152=0,"",Eksplikatsioon!B152)</f>
        <v>328</v>
      </c>
      <c r="C151" s="23" t="str">
        <f>IF(Eksplikatsioon!C152=0,"",Eksplikatsioon!C152)</f>
        <v>ÜÜRITAV PIND</v>
      </c>
      <c r="D151" s="23" t="str">
        <f>IF(Eksplikatsioon!D152=0,"",Eksplikatsioon!D152)</f>
        <v>Kabinet/Büroo</v>
      </c>
      <c r="E151" s="58">
        <f>IF(Eksplikatsioon!F152=0,"",Eksplikatsioon!F152)</f>
        <v>15.3</v>
      </c>
      <c r="F151" s="23" t="str">
        <f>IF(Eksplikatsioon!H152=0,"",Eksplikatsioon!H152)</f>
        <v/>
      </c>
      <c r="G151" s="23" t="str">
        <f>IF(Eksplikatsioon!J152=0,"",Eksplikatsioon!J152)</f>
        <v>Ainukasutuses pind</v>
      </c>
      <c r="H151" s="23" t="str">
        <f>IF(Eksplikatsioon!K152=0,"",Eksplikatsioon!K152)</f>
        <v>Prokuratuur</v>
      </c>
      <c r="I151" s="23" t="str">
        <f>IF(Eksplikatsioon!L152=0,"",Eksplikatsioon!L152)</f>
        <v>KOOLI2_03</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35">
      <c r="A152" s="23" t="str">
        <f>IF(Eksplikatsioon!A153=0,"",Eksplikatsioon!A153)</f>
        <v>03</v>
      </c>
      <c r="B152" s="60">
        <f>IF(Eksplikatsioon!B153=0,"",Eksplikatsioon!B153)</f>
        <v>329</v>
      </c>
      <c r="C152" s="23" t="str">
        <f>IF(Eksplikatsioon!C153=0,"",Eksplikatsioon!C153)</f>
        <v>ÜÜRITAV PIND</v>
      </c>
      <c r="D152" s="23" t="str">
        <f>IF(Eksplikatsioon!D153=0,"",Eksplikatsioon!D153)</f>
        <v>Kabinet/Büroo</v>
      </c>
      <c r="E152" s="58">
        <f>IF(Eksplikatsioon!F153=0,"",Eksplikatsioon!F153)</f>
        <v>15.3</v>
      </c>
      <c r="F152" s="23" t="str">
        <f>IF(Eksplikatsioon!H153=0,"",Eksplikatsioon!H153)</f>
        <v/>
      </c>
      <c r="G152" s="23" t="str">
        <f>IF(Eksplikatsioon!J153=0,"",Eksplikatsioon!J153)</f>
        <v>Ainukasutuses pind</v>
      </c>
      <c r="H152" s="23" t="str">
        <f>IF(Eksplikatsioon!K153=0,"",Eksplikatsioon!K153)</f>
        <v>Prokuratuur</v>
      </c>
      <c r="I152" s="23" t="str">
        <f>IF(Eksplikatsioon!L153=0,"",Eksplikatsioon!L153)</f>
        <v>KOOLI2_03</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35">
      <c r="A153" s="23" t="str">
        <f>IF(Eksplikatsioon!A154=0,"",Eksplikatsioon!A154)</f>
        <v>03</v>
      </c>
      <c r="B153" s="60">
        <f>IF(Eksplikatsioon!B154=0,"",Eksplikatsioon!B154)</f>
        <v>330</v>
      </c>
      <c r="C153" s="23" t="str">
        <f>IF(Eksplikatsioon!C154=0,"",Eksplikatsioon!C154)</f>
        <v>ÜÜRITAV PIND</v>
      </c>
      <c r="D153" s="23" t="str">
        <f>IF(Eksplikatsioon!D154=0,"",Eksplikatsioon!D154)</f>
        <v>Kabinet/Büroo</v>
      </c>
      <c r="E153" s="58">
        <f>IF(Eksplikatsioon!F154=0,"",Eksplikatsioon!F154)</f>
        <v>18.3</v>
      </c>
      <c r="F153" s="23" t="str">
        <f>IF(Eksplikatsioon!H154=0,"",Eksplikatsioon!H154)</f>
        <v/>
      </c>
      <c r="G153" s="23" t="str">
        <f>IF(Eksplikatsioon!J154=0,"",Eksplikatsioon!J154)</f>
        <v>Ainukasutuses pind</v>
      </c>
      <c r="H153" s="23" t="str">
        <f>IF(Eksplikatsioon!K154=0,"",Eksplikatsioon!K154)</f>
        <v>Prokuratuur</v>
      </c>
      <c r="I153" s="23" t="str">
        <f>IF(Eksplikatsioon!L154=0,"",Eksplikatsioon!L154)</f>
        <v>KOOLI2_03</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35">
      <c r="A154" s="23" t="str">
        <f>IF(Eksplikatsioon!A155=0,"",Eksplikatsioon!A155)</f>
        <v>03</v>
      </c>
      <c r="B154" s="60">
        <f>IF(Eksplikatsioon!B155=0,"",Eksplikatsioon!B155)</f>
        <v>331</v>
      </c>
      <c r="C154" s="23" t="str">
        <f>IF(Eksplikatsioon!C155=0,"",Eksplikatsioon!C155)</f>
        <v>ÜÜRITAV PIND</v>
      </c>
      <c r="D154" s="23" t="str">
        <f>IF(Eksplikatsioon!D155=0,"",Eksplikatsioon!D155)</f>
        <v>Koridor</v>
      </c>
      <c r="E154" s="58">
        <f>IF(Eksplikatsioon!F155=0,"",Eksplikatsioon!F155)</f>
        <v>80.900000000000006</v>
      </c>
      <c r="F154" s="23" t="str">
        <f>IF(Eksplikatsioon!H155=0,"",Eksplikatsioon!H155)</f>
        <v/>
      </c>
      <c r="G154" s="23" t="str">
        <f>IF(Eksplikatsioon!J155=0,"",Eksplikatsioon!J155)</f>
        <v>Ainukasutuses pind</v>
      </c>
      <c r="H154" s="23" t="str">
        <f>IF(Eksplikatsioon!K155=0,"",Eksplikatsioon!K155)</f>
        <v>Prokuratuur</v>
      </c>
      <c r="I154" s="23" t="str">
        <f>IF(Eksplikatsioon!L155=0,"",Eksplikatsioon!L155)</f>
        <v>KOOLI2_03</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35">
      <c r="A155" s="23" t="str">
        <f>IF(Eksplikatsioon!A156=0,"",Eksplikatsioon!A156)</f>
        <v>03</v>
      </c>
      <c r="B155" s="60">
        <f>IF(Eksplikatsioon!B156=0,"",Eksplikatsioon!B156)</f>
        <v>332</v>
      </c>
      <c r="C155" s="23" t="str">
        <f>IF(Eksplikatsioon!C156=0,"",Eksplikatsioon!C156)</f>
        <v>ÜÜRITAV PIND</v>
      </c>
      <c r="D155" s="23" t="str">
        <f>IF(Eksplikatsioon!D156=0,"",Eksplikatsioon!D156)</f>
        <v>Puhkeruum</v>
      </c>
      <c r="E155" s="58">
        <f>IF(Eksplikatsioon!F156=0,"",Eksplikatsioon!F156)</f>
        <v>7.1</v>
      </c>
      <c r="F155" s="23" t="str">
        <f>IF(Eksplikatsioon!H156=0,"",Eksplikatsioon!H156)</f>
        <v/>
      </c>
      <c r="G155" s="23" t="str">
        <f>IF(Eksplikatsioon!J156=0,"",Eksplikatsioon!J156)</f>
        <v>Ainukasutuses pind</v>
      </c>
      <c r="H155" s="23" t="str">
        <f>IF(Eksplikatsioon!K156=0,"",Eksplikatsioon!K156)</f>
        <v>Prokuratuur</v>
      </c>
      <c r="I155" s="23" t="str">
        <f>IF(Eksplikatsioon!L156=0,"",Eksplikatsioon!L156)</f>
        <v>KOOLI2_03</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35">
      <c r="A156" s="23" t="str">
        <f>IF(Eksplikatsioon!A157=0,"",Eksplikatsioon!A157)</f>
        <v>03</v>
      </c>
      <c r="B156" s="60" t="str">
        <f>IF(Eksplikatsioon!B157=0,"",Eksplikatsioon!B157)</f>
        <v>332A</v>
      </c>
      <c r="C156" s="23" t="str">
        <f>IF(Eksplikatsioon!C157=0,"",Eksplikatsioon!C157)</f>
        <v>TEHNOPIND</v>
      </c>
      <c r="D156" s="23" t="str">
        <f>IF(Eksplikatsioon!D157=0,"",Eksplikatsioon!D157)</f>
        <v>Hoolderuum</v>
      </c>
      <c r="E156" s="58">
        <f>IF(Eksplikatsioon!F157=0,"",Eksplikatsioon!F157)</f>
        <v>1.5</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35">
      <c r="A157" s="23" t="str">
        <f>IF(Eksplikatsioon!A158=0,"",Eksplikatsioon!A158)</f>
        <v>03</v>
      </c>
      <c r="B157" s="60">
        <f>IF(Eksplikatsioon!B158=0,"",Eksplikatsioon!B158)</f>
        <v>333</v>
      </c>
      <c r="C157" s="23" t="str">
        <f>IF(Eksplikatsioon!C158=0,"",Eksplikatsioon!C158)</f>
        <v>ÜÜRITAV PIND</v>
      </c>
      <c r="D157" s="23" t="str">
        <f>IF(Eksplikatsioon!D158=0,"",Eksplikatsioon!D158)</f>
        <v>WC</v>
      </c>
      <c r="E157" s="58">
        <f>IF(Eksplikatsioon!F158=0,"",Eksplikatsioon!F158)</f>
        <v>1.6</v>
      </c>
      <c r="F157" s="23" t="str">
        <f>IF(Eksplikatsioon!H158=0,"",Eksplikatsioon!H158)</f>
        <v/>
      </c>
      <c r="G157" s="23" t="str">
        <f>IF(Eksplikatsioon!J158=0,"",Eksplikatsioon!J158)</f>
        <v>Ainukasutuses pind</v>
      </c>
      <c r="H157" s="23" t="str">
        <f>IF(Eksplikatsioon!K158=0,"",Eksplikatsioon!K158)</f>
        <v>Prokuratuur</v>
      </c>
      <c r="I157" s="23" t="str">
        <f>IF(Eksplikatsioon!L158=0,"",Eksplikatsioon!L158)</f>
        <v>KOOLI2_03</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35">
      <c r="A158" s="23" t="str">
        <f>IF(Eksplikatsioon!A159=0,"",Eksplikatsioon!A159)</f>
        <v>03</v>
      </c>
      <c r="B158" s="60">
        <f>IF(Eksplikatsioon!B159=0,"",Eksplikatsioon!B159)</f>
        <v>334</v>
      </c>
      <c r="C158" s="23" t="str">
        <f>IF(Eksplikatsioon!C159=0,"",Eksplikatsioon!C159)</f>
        <v>ÜÜRITAV PIND</v>
      </c>
      <c r="D158" s="23" t="str">
        <f>IF(Eksplikatsioon!D159=0,"",Eksplikatsioon!D159)</f>
        <v>WC</v>
      </c>
      <c r="E158" s="58">
        <f>IF(Eksplikatsioon!F159=0,"",Eksplikatsioon!F159)</f>
        <v>1.7</v>
      </c>
      <c r="F158" s="23" t="str">
        <f>IF(Eksplikatsioon!H159=0,"",Eksplikatsioon!H159)</f>
        <v/>
      </c>
      <c r="G158" s="23" t="str">
        <f>IF(Eksplikatsioon!J159=0,"",Eksplikatsioon!J159)</f>
        <v>Ainukasutuses pind</v>
      </c>
      <c r="H158" s="23" t="str">
        <f>IF(Eksplikatsioon!K159=0,"",Eksplikatsioon!K159)</f>
        <v>Prokuratuur</v>
      </c>
      <c r="I158" s="23" t="str">
        <f>IF(Eksplikatsioon!L159=0,"",Eksplikatsioon!L159)</f>
        <v>KOOLI2_03</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35">
      <c r="A159" s="23" t="str">
        <f>IF(Eksplikatsioon!A160=0,"",Eksplikatsioon!A160)</f>
        <v>03</v>
      </c>
      <c r="B159" s="60">
        <f>IF(Eksplikatsioon!B160=0,"",Eksplikatsioon!B160)</f>
        <v>335</v>
      </c>
      <c r="C159" s="23" t="str">
        <f>IF(Eksplikatsioon!C160=0,"",Eksplikatsioon!C160)</f>
        <v>ÜÜRITAV PIND</v>
      </c>
      <c r="D159" s="23" t="str">
        <f>IF(Eksplikatsioon!D160=0,"",Eksplikatsioon!D160)</f>
        <v>WC</v>
      </c>
      <c r="E159" s="58">
        <f>IF(Eksplikatsioon!F160=0,"",Eksplikatsioon!F160)</f>
        <v>4</v>
      </c>
      <c r="F159" s="23" t="str">
        <f>IF(Eksplikatsioon!H160=0,"",Eksplikatsioon!H160)</f>
        <v/>
      </c>
      <c r="G159" s="23" t="str">
        <f>IF(Eksplikatsioon!J160=0,"",Eksplikatsioon!J160)</f>
        <v>Ainukasutuses pind</v>
      </c>
      <c r="H159" s="23" t="str">
        <f>IF(Eksplikatsioon!K160=0,"",Eksplikatsioon!K160)</f>
        <v>Prokuratuur</v>
      </c>
      <c r="I159" s="23" t="str">
        <f>IF(Eksplikatsioon!L160=0,"",Eksplikatsioon!L160)</f>
        <v>KOOLI2_03</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35">
      <c r="A160" s="23" t="str">
        <f>IF(Eksplikatsioon!A161=0,"",Eksplikatsioon!A161)</f>
        <v>03</v>
      </c>
      <c r="B160" s="60">
        <f>IF(Eksplikatsioon!B161=0,"",Eksplikatsioon!B161)</f>
        <v>336</v>
      </c>
      <c r="C160" s="23" t="str">
        <f>IF(Eksplikatsioon!C161=0,"",Eksplikatsioon!C161)</f>
        <v>ÜÜRITAV PIND</v>
      </c>
      <c r="D160" s="23" t="str">
        <f>IF(Eksplikatsioon!D161=0,"",Eksplikatsioon!D161)</f>
        <v>Koristus- ja hooldusruum</v>
      </c>
      <c r="E160" s="58">
        <f>IF(Eksplikatsioon!F161=0,"",Eksplikatsioon!F161)</f>
        <v>2.6</v>
      </c>
      <c r="F160" s="23" t="str">
        <f>IF(Eksplikatsioon!H161=0,"",Eksplikatsioon!H161)</f>
        <v/>
      </c>
      <c r="G160" s="23" t="str">
        <f>IF(Eksplikatsioon!J161=0,"",Eksplikatsioon!J161)</f>
        <v>Ainukasutuses pind</v>
      </c>
      <c r="H160" s="23" t="str">
        <f>IF(Eksplikatsioon!K161=0,"",Eksplikatsioon!K161)</f>
        <v>Prokuratuur</v>
      </c>
      <c r="I160" s="23" t="str">
        <f>IF(Eksplikatsioon!L161=0,"",Eksplikatsioon!L161)</f>
        <v>KOOLI2_03</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35">
      <c r="A161" s="23" t="str">
        <f>IF(Eksplikatsioon!A162=0,"",Eksplikatsioon!A162)</f>
        <v>03</v>
      </c>
      <c r="B161" s="60">
        <f>IF(Eksplikatsioon!B162=0,"",Eksplikatsioon!B162)</f>
        <v>337</v>
      </c>
      <c r="C161" s="23" t="str">
        <f>IF(Eksplikatsioon!C162=0,"",Eksplikatsioon!C162)</f>
        <v>ÜÜRITAV PIND</v>
      </c>
      <c r="D161" s="23" t="str">
        <f>IF(Eksplikatsioon!D162=0,"",Eksplikatsioon!D162)</f>
        <v>Kabinet/Büroo</v>
      </c>
      <c r="E161" s="58">
        <f>IF(Eksplikatsioon!F162=0,"",Eksplikatsioon!F162)</f>
        <v>15.8</v>
      </c>
      <c r="F161" s="23" t="str">
        <f>IF(Eksplikatsioon!H162=0,"",Eksplikatsioon!H162)</f>
        <v/>
      </c>
      <c r="G161" s="23" t="str">
        <f>IF(Eksplikatsioon!J162=0,"",Eksplikatsioon!J162)</f>
        <v>Ainukasutuses pind</v>
      </c>
      <c r="H161" s="23" t="str">
        <f>IF(Eksplikatsioon!K162=0,"",Eksplikatsioon!K162)</f>
        <v>Prokuratuur</v>
      </c>
      <c r="I161" s="23" t="str">
        <f>IF(Eksplikatsioon!L162=0,"",Eksplikatsioon!L162)</f>
        <v>KOOLI2_03</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35">
      <c r="A162" s="23" t="str">
        <f>IF(Eksplikatsioon!A163=0,"",Eksplikatsioon!A163)</f>
        <v>03</v>
      </c>
      <c r="B162" s="60">
        <f>IF(Eksplikatsioon!B163=0,"",Eksplikatsioon!B163)</f>
        <v>338</v>
      </c>
      <c r="C162" s="23" t="str">
        <f>IF(Eksplikatsioon!C163=0,"",Eksplikatsioon!C163)</f>
        <v>ÜÜRITAV PIND</v>
      </c>
      <c r="D162" s="23" t="str">
        <f>IF(Eksplikatsioon!D163=0,"",Eksplikatsioon!D163)</f>
        <v>Kabinet/Büroo</v>
      </c>
      <c r="E162" s="58">
        <f>IF(Eksplikatsioon!F163=0,"",Eksplikatsioon!F163)</f>
        <v>9.8000000000000007</v>
      </c>
      <c r="F162" s="23" t="str">
        <f>IF(Eksplikatsioon!H163=0,"",Eksplikatsioon!H163)</f>
        <v/>
      </c>
      <c r="G162" s="23" t="str">
        <f>IF(Eksplikatsioon!J163=0,"",Eksplikatsioon!J163)</f>
        <v>Ainukasutuses pind</v>
      </c>
      <c r="H162" s="23" t="str">
        <f>IF(Eksplikatsioon!K163=0,"",Eksplikatsioon!K163)</f>
        <v>Prokuratuur</v>
      </c>
      <c r="I162" s="23" t="str">
        <f>IF(Eksplikatsioon!L163=0,"",Eksplikatsioon!L163)</f>
        <v>KOOLI2_03</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35">
      <c r="A163" s="23" t="str">
        <f>IF(Eksplikatsioon!A164=0,"",Eksplikatsioon!A164)</f>
        <v>03</v>
      </c>
      <c r="B163" s="60">
        <f>IF(Eksplikatsioon!B164=0,"",Eksplikatsioon!B164)</f>
        <v>339</v>
      </c>
      <c r="C163" s="23" t="str">
        <f>IF(Eksplikatsioon!C164=0,"",Eksplikatsioon!C164)</f>
        <v>ÜÜRITAV PIND</v>
      </c>
      <c r="D163" s="23" t="str">
        <f>IF(Eksplikatsioon!D164=0,"",Eksplikatsioon!D164)</f>
        <v>Kabinet/Büroo</v>
      </c>
      <c r="E163" s="58">
        <f>IF(Eksplikatsioon!F164=0,"",Eksplikatsioon!F164)</f>
        <v>9.8000000000000007</v>
      </c>
      <c r="F163" s="23" t="str">
        <f>IF(Eksplikatsioon!H164=0,"",Eksplikatsioon!H164)</f>
        <v/>
      </c>
      <c r="G163" s="23" t="str">
        <f>IF(Eksplikatsioon!J164=0,"",Eksplikatsioon!J164)</f>
        <v>Ainukasutuses pind</v>
      </c>
      <c r="H163" s="23" t="str">
        <f>IF(Eksplikatsioon!K164=0,"",Eksplikatsioon!K164)</f>
        <v>Prokuratuur</v>
      </c>
      <c r="I163" s="23" t="str">
        <f>IF(Eksplikatsioon!L164=0,"",Eksplikatsioon!L164)</f>
        <v>KOOLI2_03</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35">
      <c r="A164" s="23" t="str">
        <f>IF(Eksplikatsioon!A165=0,"",Eksplikatsioon!A165)</f>
        <v>03</v>
      </c>
      <c r="B164" s="60">
        <f>IF(Eksplikatsioon!B165=0,"",Eksplikatsioon!B165)</f>
        <v>340</v>
      </c>
      <c r="C164" s="23" t="str">
        <f>IF(Eksplikatsioon!C165=0,"",Eksplikatsioon!C165)</f>
        <v>ÜÜRITAV PIND</v>
      </c>
      <c r="D164" s="23" t="str">
        <f>IF(Eksplikatsioon!D165=0,"",Eksplikatsioon!D165)</f>
        <v>Kabinet/Büroo</v>
      </c>
      <c r="E164" s="58">
        <f>IF(Eksplikatsioon!F165=0,"",Eksplikatsioon!F165)</f>
        <v>21</v>
      </c>
      <c r="F164" s="23" t="str">
        <f>IF(Eksplikatsioon!H165=0,"",Eksplikatsioon!H165)</f>
        <v/>
      </c>
      <c r="G164" s="23" t="str">
        <f>IF(Eksplikatsioon!J165=0,"",Eksplikatsioon!J165)</f>
        <v>Ainukasutuses pind</v>
      </c>
      <c r="H164" s="23" t="str">
        <f>IF(Eksplikatsioon!K165=0,"",Eksplikatsioon!K165)</f>
        <v>Prokuratuur</v>
      </c>
      <c r="I164" s="23" t="str">
        <f>IF(Eksplikatsioon!L165=0,"",Eksplikatsioon!L165)</f>
        <v>KOOLI2_03</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35">
      <c r="A165" s="23" t="str">
        <f>IF(Eksplikatsioon!A166=0,"",Eksplikatsioon!A166)</f>
        <v>03</v>
      </c>
      <c r="B165" s="60">
        <f>IF(Eksplikatsioon!B166=0,"",Eksplikatsioon!B166)</f>
        <v>341</v>
      </c>
      <c r="C165" s="23" t="str">
        <f>IF(Eksplikatsioon!C166=0,"",Eksplikatsioon!C166)</f>
        <v>ÜÜRITAV PIND</v>
      </c>
      <c r="D165" s="23" t="str">
        <f>IF(Eksplikatsioon!D166=0,"",Eksplikatsioon!D166)</f>
        <v>Kabinet/Büroo</v>
      </c>
      <c r="E165" s="58">
        <f>IF(Eksplikatsioon!F166=0,"",Eksplikatsioon!F166)</f>
        <v>10.199999999999999</v>
      </c>
      <c r="F165" s="23" t="str">
        <f>IF(Eksplikatsioon!H166=0,"",Eksplikatsioon!H166)</f>
        <v/>
      </c>
      <c r="G165" s="23" t="str">
        <f>IF(Eksplikatsioon!J166=0,"",Eksplikatsioon!J166)</f>
        <v>Ainukasutuses pind</v>
      </c>
      <c r="H165" s="23" t="str">
        <f>IF(Eksplikatsioon!K166=0,"",Eksplikatsioon!K166)</f>
        <v>Prokuratuur</v>
      </c>
      <c r="I165" s="23" t="str">
        <f>IF(Eksplikatsioon!L166=0,"",Eksplikatsioon!L166)</f>
        <v>KOOLI2_03</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35">
      <c r="A166" s="23" t="str">
        <f>IF(Eksplikatsioon!A167=0,"",Eksplikatsioon!A167)</f>
        <v>03</v>
      </c>
      <c r="B166" s="60">
        <f>IF(Eksplikatsioon!B167=0,"",Eksplikatsioon!B167)</f>
        <v>342</v>
      </c>
      <c r="C166" s="23" t="str">
        <f>IF(Eksplikatsioon!C167=0,"",Eksplikatsioon!C167)</f>
        <v>ÜÜRITAV PIND</v>
      </c>
      <c r="D166" s="23" t="str">
        <f>IF(Eksplikatsioon!D167=0,"",Eksplikatsioon!D167)</f>
        <v>Kabinet/Büroo</v>
      </c>
      <c r="E166" s="58">
        <f>IF(Eksplikatsioon!F167=0,"",Eksplikatsioon!F167)</f>
        <v>23.7</v>
      </c>
      <c r="F166" s="23" t="str">
        <f>IF(Eksplikatsioon!H167=0,"",Eksplikatsioon!H167)</f>
        <v/>
      </c>
      <c r="G166" s="23" t="str">
        <f>IF(Eksplikatsioon!J167=0,"",Eksplikatsioon!J167)</f>
        <v>Ainukasutuses pind</v>
      </c>
      <c r="H166" s="23" t="str">
        <f>IF(Eksplikatsioon!K167=0,"",Eksplikatsioon!K167)</f>
        <v>Prokuratuur</v>
      </c>
      <c r="I166" s="23" t="str">
        <f>IF(Eksplikatsioon!L167=0,"",Eksplikatsioon!L167)</f>
        <v>KOOLI2_03</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35">
      <c r="A167" s="23" t="str">
        <f>IF(Eksplikatsioon!A168=0,"",Eksplikatsioon!A168)</f>
        <v>03</v>
      </c>
      <c r="B167" s="60">
        <f>IF(Eksplikatsioon!B168=0,"",Eksplikatsioon!B168)</f>
        <v>343</v>
      </c>
      <c r="C167" s="23" t="str">
        <f>IF(Eksplikatsioon!C168=0,"",Eksplikatsioon!C168)</f>
        <v>ÜÜRITAV PIND</v>
      </c>
      <c r="D167" s="23" t="str">
        <f>IF(Eksplikatsioon!D168=0,"",Eksplikatsioon!D168)</f>
        <v>Kabinet/Büroo</v>
      </c>
      <c r="E167" s="58">
        <f>IF(Eksplikatsioon!F168=0,"",Eksplikatsioon!F168)</f>
        <v>20.399999999999999</v>
      </c>
      <c r="F167" s="23" t="str">
        <f>IF(Eksplikatsioon!H168=0,"",Eksplikatsioon!H168)</f>
        <v/>
      </c>
      <c r="G167" s="23" t="str">
        <f>IF(Eksplikatsioon!J168=0,"",Eksplikatsioon!J168)</f>
        <v>Ainukasutuses pind</v>
      </c>
      <c r="H167" s="23" t="str">
        <f>IF(Eksplikatsioon!K168=0,"",Eksplikatsioon!K168)</f>
        <v>Prokuratuur</v>
      </c>
      <c r="I167" s="23" t="str">
        <f>IF(Eksplikatsioon!L168=0,"",Eksplikatsioon!L168)</f>
        <v>KOOLI2_03</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35">
      <c r="A168" s="23" t="str">
        <f>IF(Eksplikatsioon!A169=0,"",Eksplikatsioon!A169)</f>
        <v>04</v>
      </c>
      <c r="B168" s="60">
        <f>IF(Eksplikatsioon!B169=0,"",Eksplikatsioon!B169)</f>
        <v>401</v>
      </c>
      <c r="C168" s="23" t="str">
        <f>IF(Eksplikatsioon!C169=0,"",Eksplikatsioon!C169)</f>
        <v>VERTIKAALSETE ÜHENDUSTEEDE PIND</v>
      </c>
      <c r="D168" s="23" t="str">
        <f>IF(Eksplikatsioon!D169=0,"",Eksplikatsioon!D169)</f>
        <v>Trepp/Trepikoda</v>
      </c>
      <c r="E168" s="58">
        <f>IF(Eksplikatsioon!F169=0,"",Eksplikatsioon!F169)</f>
        <v>15.1</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35">
      <c r="A169" s="23" t="str">
        <f>IF(Eksplikatsioon!A170=0,"",Eksplikatsioon!A170)</f>
        <v>04</v>
      </c>
      <c r="B169" s="60">
        <f>IF(Eksplikatsioon!B170=0,"",Eksplikatsioon!B170)</f>
        <v>402</v>
      </c>
      <c r="C169" s="23" t="str">
        <f>IF(Eksplikatsioon!C170=0,"",Eksplikatsioon!C170)</f>
        <v>ÜÜRITAV PIND</v>
      </c>
      <c r="D169" s="23" t="str">
        <f>IF(Eksplikatsioon!D170=0,"",Eksplikatsioon!D170)</f>
        <v>Koridor</v>
      </c>
      <c r="E169" s="58">
        <f>IF(Eksplikatsioon!F170=0,"",Eksplikatsioon!F170)</f>
        <v>53.1</v>
      </c>
      <c r="F169" s="23" t="str">
        <f>IF(Eksplikatsioon!H170=0,"",Eksplikatsioon!H170)</f>
        <v>KRHO, SKA, VIRU MAAKOHUS</v>
      </c>
      <c r="G169" s="23" t="str">
        <f>IF(Eksplikatsioon!J170=0,"",Eksplikatsioon!J170)</f>
        <v>Ühiskasutuses muu pind (korrus)</v>
      </c>
      <c r="H169" s="23" t="str">
        <f>IF(Eksplikatsioon!K170=0,"",Eksplikatsioon!K170)</f>
        <v/>
      </c>
      <c r="I169" s="23" t="str">
        <f>IF(Eksplikatsioon!L170=0,"",Eksplikatsioon!L170)</f>
        <v/>
      </c>
      <c r="J169" s="31">
        <f ca="1">IFERROR(IF($G169=Tabelid!$L$6,Eksplikatsioon!O170/SUM(Eksplikatsioon!$O170:'Eksplikatsioon'!$AG170),IF($G169=Tabelid!$L$4,IFERROR(SUMIFS($E:$E,$G:$G,Tabelid!$L$1,$C:$C,Tabelid!$J$4,$H:$H,J$2,$A:$A,$A169)/SUMIFS($E:$E,$G:$G,Tabelid!$L$1,$C:$C,Tabelid!$J$4,$A:$A,$A169),0),IF($G169=Tabelid!$L$5,IFERROR(SUMIFS($E:$E,$G:$G,Tabelid!$L$1,$C:$C,Tabelid!$J$4,$H:$H,J$2)/SUMIFS($E:$E,$G:$G,Tabelid!$L$1,$C:$C,Tabelid!$J$4),0),""))),"")</f>
        <v>0.15586230997728459</v>
      </c>
      <c r="K169" s="31">
        <f ca="1">IFERROR(IF($G169=Tabelid!$L$6,Eksplikatsioon!P170/SUM(Eksplikatsioon!$O170:'Eksplikatsioon'!$AG170),IF($G169=Tabelid!$L$4,IFERROR(SUMIFS($E:$E,$G:$G,Tabelid!$L$1,$C:$C,Tabelid!$J$4,$H:$H,K$2,$A:$A,$A169)/SUMIFS($E:$E,$G:$G,Tabelid!$L$1,$C:$C,Tabelid!$J$4,$A:$A,$A169),0),IF($G169=Tabelid!$L$5,IFERROR(SUMIFS($E:$E,$G:$G,Tabelid!$L$1,$C:$C,Tabelid!$J$4,$H:$H,K$2)/SUMIFS($E:$E,$G:$G,Tabelid!$L$1,$C:$C,Tabelid!$J$4),0),""))),"")</f>
        <v>0</v>
      </c>
      <c r="L169" s="31">
        <f ca="1">IFERROR(IF($G169=Tabelid!$L$6,Eksplikatsioon!Q170/SUM(Eksplikatsioon!$O170:'Eksplikatsioon'!$AG170),IF($G169=Tabelid!$L$4,IFERROR(SUMIFS($E:$E,$G:$G,Tabelid!$L$1,$C:$C,Tabelid!$J$4,$H:$H,L$2,$A:$A,$A169)/SUMIFS($E:$E,$G:$G,Tabelid!$L$1,$C:$C,Tabelid!$J$4,$A:$A,$A169),0),IF($G169=Tabelid!$L$5,IFERROR(SUMIFS($E:$E,$G:$G,Tabelid!$L$1,$C:$C,Tabelid!$J$4,$H:$H,L$2)/SUMIFS($E:$E,$G:$G,Tabelid!$L$1,$C:$C,Tabelid!$J$4),0),""))),"")</f>
        <v>0.57679538703477184</v>
      </c>
      <c r="M169" s="31">
        <f ca="1">IFERROR(IF($G169=Tabelid!$L$6,Eksplikatsioon!R170/SUM(Eksplikatsioon!$O170:'Eksplikatsioon'!$AG170),IF($G169=Tabelid!$L$4,IFERROR(SUMIFS($E:$E,$G:$G,Tabelid!$L$1,$C:$C,Tabelid!$J$4,$H:$H,M$2,$A:$A,$A169)/SUMIFS($E:$E,$G:$G,Tabelid!$L$1,$C:$C,Tabelid!$J$4,$A:$A,$A169),0),IF($G169=Tabelid!$L$5,IFERROR(SUMIFS($E:$E,$G:$G,Tabelid!$L$1,$C:$C,Tabelid!$J$4,$H:$H,M$2)/SUMIFS($E:$E,$G:$G,Tabelid!$L$1,$C:$C,Tabelid!$J$4),0),""))),"")</f>
        <v>0.10344225056788398</v>
      </c>
      <c r="N169" s="31">
        <f ca="1">IFERROR(IF($G169=Tabelid!$L$6,Eksplikatsioon!S170/SUM(Eksplikatsioon!$O170:'Eksplikatsioon'!$AG170),IF($G169=Tabelid!$L$4,IFERROR(SUMIFS($E:$E,$G:$G,Tabelid!$L$1,$C:$C,Tabelid!$J$4,$H:$H,N$2,$A:$A,$A169)/SUMIFS($E:$E,$G:$G,Tabelid!$L$1,$C:$C,Tabelid!$J$4,$A:$A,$A169),0),IF($G169=Tabelid!$L$5,IFERROR(SUMIFS($E:$E,$G:$G,Tabelid!$L$1,$C:$C,Tabelid!$J$4,$H:$H,N$2)/SUMIFS($E:$E,$G:$G,Tabelid!$L$1,$C:$C,Tabelid!$J$4),0),""))),"")</f>
        <v>0</v>
      </c>
      <c r="O169" s="31">
        <f ca="1">IFERROR(IF($G169=Tabelid!$L$6,Eksplikatsioon!T170/SUM(Eksplikatsioon!$O170:'Eksplikatsioon'!$AG170),IF($G169=Tabelid!$L$4,IFERROR(SUMIFS($E:$E,$G:$G,Tabelid!$L$1,$C:$C,Tabelid!$J$4,$H:$H,O$2,$A:$A,$A169)/SUMIFS($E:$E,$G:$G,Tabelid!$L$1,$C:$C,Tabelid!$J$4,$A:$A,$A169),0),IF($G169=Tabelid!$L$5,IFERROR(SUMIFS($E:$E,$G:$G,Tabelid!$L$1,$C:$C,Tabelid!$J$4,$H:$H,O$2)/SUMIFS($E:$E,$G:$G,Tabelid!$L$1,$C:$C,Tabelid!$J$4),0),""))),"")</f>
        <v>0</v>
      </c>
      <c r="P169" s="31">
        <f ca="1">IFERROR(IF($G169=Tabelid!$L$6,Eksplikatsioon!U170/SUM(Eksplikatsioon!$O170:'Eksplikatsioon'!$AG170),IF($G169=Tabelid!$L$4,IFERROR(SUMIFS($E:$E,$G:$G,Tabelid!$L$1,$C:$C,Tabelid!$J$4,$H:$H,P$2,$A:$A,$A169)/SUMIFS($E:$E,$G:$G,Tabelid!$L$1,$C:$C,Tabelid!$J$4,$A:$A,$A169),0),IF($G169=Tabelid!$L$5,IFERROR(SUMIFS($E:$E,$G:$G,Tabelid!$L$1,$C:$C,Tabelid!$J$4,$H:$H,P$2)/SUMIFS($E:$E,$G:$G,Tabelid!$L$1,$C:$C,Tabelid!$J$4),0),""))),"")</f>
        <v>0</v>
      </c>
      <c r="Q169" s="31">
        <f ca="1">IFERROR(IF($G169=Tabelid!$L$6,Eksplikatsioon!V170/SUM(Eksplikatsioon!$O170:'Eksplikatsioon'!$AG170),IF($G169=Tabelid!$L$4,IFERROR(SUMIFS($E:$E,$G:$G,Tabelid!$L$1,$C:$C,Tabelid!$J$4,$H:$H,Q$2,$A:$A,$A169)/SUMIFS($E:$E,$G:$G,Tabelid!$L$1,$C:$C,Tabelid!$J$4,$A:$A,$A169),0),IF($G169=Tabelid!$L$5,IFERROR(SUMIFS($E:$E,$G:$G,Tabelid!$L$1,$C:$C,Tabelid!$J$4,$H:$H,Q$2)/SUMIFS($E:$E,$G:$G,Tabelid!$L$1,$C:$C,Tabelid!$J$4),0),""))),"")</f>
        <v>0</v>
      </c>
      <c r="R169" s="31">
        <f ca="1">IFERROR(IF($G169=Tabelid!$L$6,Eksplikatsioon!W170/SUM(Eksplikatsioon!$O170:'Eksplikatsioon'!$AG170),IF($G169=Tabelid!$L$4,IFERROR(SUMIFS($E:$E,$G:$G,Tabelid!$L$1,$C:$C,Tabelid!$J$4,$H:$H,R$2,$A:$A,$A169)/SUMIFS($E:$E,$G:$G,Tabelid!$L$1,$C:$C,Tabelid!$J$4,$A:$A,$A169),0),IF($G169=Tabelid!$L$5,IFERROR(SUMIFS($E:$E,$G:$G,Tabelid!$L$1,$C:$C,Tabelid!$J$4,$H:$H,R$2)/SUMIFS($E:$E,$G:$G,Tabelid!$L$1,$C:$C,Tabelid!$J$4),0),""))),"")</f>
        <v>0</v>
      </c>
      <c r="S169" s="31">
        <f ca="1">IFERROR(IF($G169=Tabelid!$L$6,Eksplikatsioon!X170/SUM(Eksplikatsioon!$O170:'Eksplikatsioon'!$AG170),IF($G169=Tabelid!$L$4,IFERROR(SUMIFS($E:$E,$G:$G,Tabelid!$L$1,$C:$C,Tabelid!$J$4,$H:$H,S$2,$A:$A,$A169)/SUMIFS($E:$E,$G:$G,Tabelid!$L$1,$C:$C,Tabelid!$J$4,$A:$A,$A169),0),IF($G169=Tabelid!$L$5,IFERROR(SUMIFS($E:$E,$G:$G,Tabelid!$L$1,$C:$C,Tabelid!$J$4,$H:$H,S$2)/SUMIFS($E:$E,$G:$G,Tabelid!$L$1,$C:$C,Tabelid!$J$4),0),""))),"")</f>
        <v>0</v>
      </c>
      <c r="T169" s="31">
        <f ca="1">IFERROR(IF($G169=Tabelid!$L$6,Eksplikatsioon!Y170/SUM(Eksplikatsioon!$O170:'Eksplikatsioon'!$AG170),IF($G169=Tabelid!$L$4,IFERROR(SUMIFS($E:$E,$G:$G,Tabelid!$L$1,$C:$C,Tabelid!$J$4,$H:$H,T$2,$A:$A,$A169)/SUMIFS($E:$E,$G:$G,Tabelid!$L$1,$C:$C,Tabelid!$J$4,$A:$A,$A169),0),IF($G169=Tabelid!$L$5,IFERROR(SUMIFS($E:$E,$G:$G,Tabelid!$L$1,$C:$C,Tabelid!$J$4,$H:$H,T$2)/SUMIFS($E:$E,$G:$G,Tabelid!$L$1,$C:$C,Tabelid!$J$4),0),""))),"")</f>
        <v>0.13716582212126505</v>
      </c>
      <c r="U169" s="31">
        <f ca="1">IFERROR(IF($G169=Tabelid!$L$6,Eksplikatsioon!Z170/SUM(Eksplikatsioon!$O170:'Eksplikatsioon'!$AG170),IF($G169=Tabelid!$L$4,IFERROR(SUMIFS($E:$E,$G:$G,Tabelid!$L$1,$C:$C,Tabelid!$J$4,$H:$H,U$2,$A:$A,$A169)/SUMIFS($E:$E,$G:$G,Tabelid!$L$1,$C:$C,Tabelid!$J$4,$A:$A,$A169),0),IF($G169=Tabelid!$L$5,IFERROR(SUMIFS($E:$E,$G:$G,Tabelid!$L$1,$C:$C,Tabelid!$J$4,$H:$H,U$2)/SUMIFS($E:$E,$G:$G,Tabelid!$L$1,$C:$C,Tabelid!$J$4),0),""))),"")</f>
        <v>2.6734230298794338E-2</v>
      </c>
      <c r="V169" s="31">
        <f ca="1">IFERROR(IF($G169=Tabelid!$L$6,Eksplikatsioon!AA170/SUM(Eksplikatsioon!$O170:'Eksplikatsioon'!$AG170),IF($G169=Tabelid!$L$4,IFERROR(SUMIFS($E:$E,$G:$G,Tabelid!$L$1,$C:$C,Tabelid!$J$4,$H:$H,V$2,$A:$A,$A169)/SUMIFS($E:$E,$G:$G,Tabelid!$L$1,$C:$C,Tabelid!$J$4,$A:$A,$A169),0),IF($G169=Tabelid!$L$5,IFERROR(SUMIFS($E:$E,$G:$G,Tabelid!$L$1,$C:$C,Tabelid!$J$4,$H:$H,V$2)/SUMIFS($E:$E,$G:$G,Tabelid!$L$1,$C:$C,Tabelid!$J$4),0),""))),"")</f>
        <v>0</v>
      </c>
      <c r="W169" s="31">
        <f ca="1">IFERROR(IF($G169=Tabelid!$L$6,Eksplikatsioon!AB170/SUM(Eksplikatsioon!$O170:'Eksplikatsioon'!$AG170),IF($G169=Tabelid!$L$4,IFERROR(SUMIFS($E:$E,$G:$G,Tabelid!$L$1,$C:$C,Tabelid!$J$4,$H:$H,W$2,$A:$A,$A169)/SUMIFS($E:$E,$G:$G,Tabelid!$L$1,$C:$C,Tabelid!$J$4,$A:$A,$A169),0),IF($G169=Tabelid!$L$5,IFERROR(SUMIFS($E:$E,$G:$G,Tabelid!$L$1,$C:$C,Tabelid!$J$4,$H:$H,W$2)/SUMIFS($E:$E,$G:$G,Tabelid!$L$1,$C:$C,Tabelid!$J$4),0),""))),"")</f>
        <v>0</v>
      </c>
      <c r="X169" s="31">
        <f ca="1">IFERROR(IF($G169=Tabelid!$L$6,Eksplikatsioon!AC170/SUM(Eksplikatsioon!$O170:'Eksplikatsioon'!$AG170),IF($G169=Tabelid!$L$4,IFERROR(SUMIFS($E:$E,$G:$G,Tabelid!$L$1,$C:$C,Tabelid!$J$4,$H:$H,X$2,$A:$A,$A169)/SUMIFS($E:$E,$G:$G,Tabelid!$L$1,$C:$C,Tabelid!$J$4,$A:$A,$A169),0),IF($G169=Tabelid!$L$5,IFERROR(SUMIFS($E:$E,$G:$G,Tabelid!$L$1,$C:$C,Tabelid!$J$4,$H:$H,X$2)/SUMIFS($E:$E,$G:$G,Tabelid!$L$1,$C:$C,Tabelid!$J$4),0),""))),"")</f>
        <v>0</v>
      </c>
      <c r="Y169" s="31">
        <f ca="1">IFERROR(IF($G169=Tabelid!$L$6,Eksplikatsioon!AD170/SUM(Eksplikatsioon!$O170:'Eksplikatsioon'!$AG170),IF($G169=Tabelid!$L$4,IFERROR(SUMIFS($E:$E,$G:$G,Tabelid!$L$1,$C:$C,Tabelid!$J$4,$H:$H,Y$2,$A:$A,$A169)/SUMIFS($E:$E,$G:$G,Tabelid!$L$1,$C:$C,Tabelid!$J$4,$A:$A,$A169),0),IF($G169=Tabelid!$L$5,IFERROR(SUMIFS($E:$E,$G:$G,Tabelid!$L$1,$C:$C,Tabelid!$J$4,$H:$H,Y$2)/SUMIFS($E:$E,$G:$G,Tabelid!$L$1,$C:$C,Tabelid!$J$4),0),""))),"")</f>
        <v>0</v>
      </c>
      <c r="Z169" s="31">
        <f ca="1">IFERROR(IF($G169=Tabelid!$L$6,Eksplikatsioon!AE170/SUM(Eksplikatsioon!$O170:'Eksplikatsioon'!$AG170),IF($G169=Tabelid!$L$4,IFERROR(SUMIFS($E:$E,$G:$G,Tabelid!$L$1,$C:$C,Tabelid!$J$4,$H:$H,Z$2,$A:$A,$A169)/SUMIFS($E:$E,$G:$G,Tabelid!$L$1,$C:$C,Tabelid!$J$4,$A:$A,$A169),0),IF($G169=Tabelid!$L$5,IFERROR(SUMIFS($E:$E,$G:$G,Tabelid!$L$1,$C:$C,Tabelid!$J$4,$H:$H,Z$2)/SUMIFS($E:$E,$G:$G,Tabelid!$L$1,$C:$C,Tabelid!$J$4),0),""))),"")</f>
        <v>0</v>
      </c>
      <c r="AA169" s="31">
        <f ca="1">IFERROR(IF($G169=Tabelid!$L$6,Eksplikatsioon!AF170/SUM(Eksplikatsioon!$O170:'Eksplikatsioon'!$AG170),IF($G169=Tabelid!$L$4,IFERROR(SUMIFS($E:$E,$G:$G,Tabelid!$L$1,$C:$C,Tabelid!$J$4,$H:$H,AA$2,$A:$A,$A169)/SUMIFS($E:$E,$G:$G,Tabelid!$L$1,$C:$C,Tabelid!$J$4,$A:$A,$A169),0),IF($G169=Tabelid!$L$5,IFERROR(SUMIFS($E:$E,$G:$G,Tabelid!$L$1,$C:$C,Tabelid!$J$4,$H:$H,AA$2)/SUMIFS($E:$E,$G:$G,Tabelid!$L$1,$C:$C,Tabelid!$J$4),0),""))),"")</f>
        <v>0</v>
      </c>
      <c r="AB169" s="31">
        <f ca="1">IFERROR(IF($G169=Tabelid!$L$6,Eksplikatsioon!AG170/SUM(Eksplikatsioon!$O170:'Eksplikatsioon'!$AG170),IF($G169=Tabelid!$L$4,IFERROR(SUMIFS($E:$E,$G:$G,Tabelid!$L$1,$C:$C,Tabelid!$J$4,$H:$H,AB$2,$A:$A,$A169)/SUMIFS($E:$E,$G:$G,Tabelid!$L$1,$C:$C,Tabelid!$J$4,$A:$A,$A169),0),IF($G169=Tabelid!$L$5,IFERROR(SUMIFS($E:$E,$G:$G,Tabelid!$L$1,$C:$C,Tabelid!$J$4,$H:$H,AB$2)/SUMIFS($E:$E,$G:$G,Tabelid!$L$1,$C:$C,Tabelid!$J$4),0),""))),"")</f>
        <v>0</v>
      </c>
      <c r="AC169" s="31">
        <f ca="1">IFERROR(IF($G169=Tabelid!$L$6,$E169*J169,IFERROR($E169*J169/SUM($J169:$AB169)*(Eksplikatsioon!O170)/SUMPRODUCT($J169:$AB169,Eksplikatsioon!$O170:$AG170),"")),"")</f>
        <v>20.87492287351256</v>
      </c>
      <c r="AD169" s="31">
        <f ca="1">IFERROR(IF($G169=Tabelid!$L$6,$E169*K169,IFERROR($E169*K169/SUM($J169:$AB169)*(Eksplikatsioon!P170)/SUMPRODUCT($J169:$AB169,Eksplikatsioon!$O170:$AG170),"")),"")</f>
        <v>0</v>
      </c>
      <c r="AE169" s="31">
        <f ca="1">IFERROR(IF($G169=Tabelid!$L$6,$E169*L169,IFERROR($E169*L169/SUM($J169:$AB169)*(Eksplikatsioon!Q170)/SUMPRODUCT($J169:$AB169,Eksplikatsioon!$O170:$AG170),"")),"")</f>
        <v>0</v>
      </c>
      <c r="AF169" s="31">
        <f ca="1">IFERROR(IF($G169=Tabelid!$L$6,$E169*M169,IFERROR($E169*M169/SUM($J169:$AB169)*(Eksplikatsioon!R170)/SUMPRODUCT($J169:$AB169,Eksplikatsioon!$O170:$AG170),"")),"")</f>
        <v>13.854208902600268</v>
      </c>
      <c r="AG169" s="31">
        <f ca="1">IFERROR(IF($G169=Tabelid!$L$6,$E169*N169,IFERROR($E169*N169/SUM($J169:$AB169)*(Eksplikatsioon!S170)/SUMPRODUCT($J169:$AB169,Eksplikatsioon!$O170:$AG170),"")),"")</f>
        <v>0</v>
      </c>
      <c r="AH169" s="31">
        <f ca="1">IFERROR(IF($G169=Tabelid!$L$6,$E169*O169,IFERROR($E169*O169/SUM($J169:$AB169)*(Eksplikatsioon!T170)/SUMPRODUCT($J169:$AB169,Eksplikatsioon!$O170:$AG170),"")),"")</f>
        <v>0</v>
      </c>
      <c r="AI169" s="31">
        <f ca="1">IFERROR(IF($G169=Tabelid!$L$6,$E169*P169,IFERROR($E169*P169/SUM($J169:$AB169)*(Eksplikatsioon!U170)/SUMPRODUCT($J169:$AB169,Eksplikatsioon!$O170:$AG170),"")),"")</f>
        <v>0</v>
      </c>
      <c r="AJ169" s="31">
        <f ca="1">IFERROR(IF($G169=Tabelid!$L$6,$E169*Q169,IFERROR($E169*Q169/SUM($J169:$AB169)*(Eksplikatsioon!V170)/SUMPRODUCT($J169:$AB169,Eksplikatsioon!$O170:$AG170),"")),"")</f>
        <v>0</v>
      </c>
      <c r="AK169" s="31">
        <f ca="1">IFERROR(IF($G169=Tabelid!$L$6,$E169*R169,IFERROR($E169*R169/SUM($J169:$AB169)*(Eksplikatsioon!W170)/SUMPRODUCT($J169:$AB169,Eksplikatsioon!$O170:$AG170),"")),"")</f>
        <v>0</v>
      </c>
      <c r="AL169" s="31">
        <f ca="1">IFERROR(IF($G169=Tabelid!$L$6,$E169*S169,IFERROR($E169*S169/SUM($J169:$AB169)*(Eksplikatsioon!X170)/SUMPRODUCT($J169:$AB169,Eksplikatsioon!$O170:$AG170),"")),"")</f>
        <v>0</v>
      </c>
      <c r="AM169" s="31">
        <f ca="1">IFERROR(IF($G169=Tabelid!$L$6,$E169*T169,IFERROR($E169*T169/SUM($J169:$AB169)*(Eksplikatsioon!Y170)/SUMPRODUCT($J169:$AB169,Eksplikatsioon!$O170:$AG170),"")),"")</f>
        <v>18.370868223887179</v>
      </c>
      <c r="AN169" s="31">
        <f ca="1">IFERROR(IF($G169=Tabelid!$L$6,$E169*U169,IFERROR($E169*U169/SUM($J169:$AB169)*(Eksplikatsioon!Z170)/SUMPRODUCT($J169:$AB169,Eksplikatsioon!$O170:$AG170),"")),"")</f>
        <v>0</v>
      </c>
      <c r="AO169" s="31">
        <f ca="1">IFERROR(IF($G169=Tabelid!$L$6,$E169*V169,IFERROR($E169*V169/SUM($J169:$AB169)*(Eksplikatsioon!AA170)/SUMPRODUCT($J169:$AB169,Eksplikatsioon!$O170:$AG170),"")),"")</f>
        <v>0</v>
      </c>
      <c r="AP169" s="31">
        <f ca="1">IFERROR(IF($G169=Tabelid!$L$6,$E169*W169,IFERROR($E169*W169/SUM($J169:$AB169)*(Eksplikatsioon!AB170)/SUMPRODUCT($J169:$AB169,Eksplikatsioon!$O170:$AG170),"")),"")</f>
        <v>0</v>
      </c>
      <c r="AQ169" s="31">
        <f ca="1">IFERROR(IF($G169=Tabelid!$L$6,$E169*X169,IFERROR($E169*X169/SUM($J169:$AB169)*(Eksplikatsioon!AC170)/SUMPRODUCT($J169:$AB169,Eksplikatsioon!$O170:$AG170),"")),"")</f>
        <v>0</v>
      </c>
      <c r="AR169" s="31">
        <f ca="1">IFERROR(IF($G169=Tabelid!$L$6,$E169*Y169,IFERROR($E169*Y169/SUM($J169:$AB169)*(Eksplikatsioon!AD170)/SUMPRODUCT($J169:$AB169,Eksplikatsioon!$O170:$AG170),"")),"")</f>
        <v>0</v>
      </c>
      <c r="AS169" s="31">
        <f ca="1">IFERROR(IF($G169=Tabelid!$L$6,$E169*Z169,IFERROR($E169*Z169/SUM($J169:$AB169)*(Eksplikatsioon!AE170)/SUMPRODUCT($J169:$AB169,Eksplikatsioon!$O170:$AG170),"")),"")</f>
        <v>0</v>
      </c>
      <c r="AT169" s="31">
        <f ca="1">IFERROR(IF($G169=Tabelid!$L$6,$E169*AA169,IFERROR($E169*AA169/SUM($J169:$AB169)*(Eksplikatsioon!AF170)/SUMPRODUCT($J169:$AB169,Eksplikatsioon!$O170:$AG170),"")),"")</f>
        <v>0</v>
      </c>
      <c r="AU169" s="31">
        <f ca="1">IFERROR(IF($G169=Tabelid!$L$6,$E169*AB169,IFERROR($E169*AB169/SUM($J169:$AB169)*(Eksplikatsioon!AG170)/SUMPRODUCT($J169:$AB169,Eksplikatsioon!$O170:$AG170),"")),"")</f>
        <v>0</v>
      </c>
    </row>
    <row r="170" spans="1:47" x14ac:dyDescent="0.35">
      <c r="A170" s="23" t="str">
        <f>IF(Eksplikatsioon!A171=0,"",Eksplikatsioon!A171)</f>
        <v>04</v>
      </c>
      <c r="B170" s="60">
        <f>IF(Eksplikatsioon!B171=0,"",Eksplikatsioon!B171)</f>
        <v>403</v>
      </c>
      <c r="C170" s="23" t="str">
        <f>IF(Eksplikatsioon!C171=0,"",Eksplikatsioon!C171)</f>
        <v>ÜÜRITAV PIND</v>
      </c>
      <c r="D170" s="23" t="str">
        <f>IF(Eksplikatsioon!D171=0,"",Eksplikatsioon!D171)</f>
        <v>Kabinet/Büroo</v>
      </c>
      <c r="E170" s="58">
        <f>IF(Eksplikatsioon!F171=0,"",Eksplikatsioon!F171)</f>
        <v>14.4</v>
      </c>
      <c r="F170" s="23" t="str">
        <f>IF(Eksplikatsioon!H171=0,"",Eksplikatsioon!H171)</f>
        <v/>
      </c>
      <c r="G170" s="23" t="str">
        <f>IF(Eksplikatsioon!J171=0,"",Eksplikatsioon!J171)</f>
        <v>Ainukasutuses pind</v>
      </c>
      <c r="H170" s="23" t="str">
        <f>IF(Eksplikatsioon!K171=0,"",Eksplikatsioon!K171)</f>
        <v>Aktiivne vakants üürnik</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35">
      <c r="A171" s="23" t="str">
        <f>IF(Eksplikatsioon!A172=0,"",Eksplikatsioon!A172)</f>
        <v>04</v>
      </c>
      <c r="B171" s="60">
        <f>IF(Eksplikatsioon!B172=0,"",Eksplikatsioon!B172)</f>
        <v>404</v>
      </c>
      <c r="C171" s="23" t="str">
        <f>IF(Eksplikatsioon!C172=0,"",Eksplikatsioon!C172)</f>
        <v>ÜÜRITAV PIND</v>
      </c>
      <c r="D171" s="23" t="str">
        <f>IF(Eksplikatsioon!D172=0,"",Eksplikatsioon!D172)</f>
        <v>Kabinet/Büroo</v>
      </c>
      <c r="E171" s="58">
        <f>IF(Eksplikatsioon!F172=0,"",Eksplikatsioon!F172)</f>
        <v>17.100000000000001</v>
      </c>
      <c r="F171" s="23" t="str">
        <f>IF(Eksplikatsioon!H172=0,"",Eksplikatsioon!H172)</f>
        <v/>
      </c>
      <c r="G171" s="23" t="str">
        <f>IF(Eksplikatsioon!J172=0,"",Eksplikatsioon!J172)</f>
        <v>Ainukasutuses pind</v>
      </c>
      <c r="H171" s="23" t="str">
        <f>IF(Eksplikatsioon!K172=0,"",Eksplikatsioon!K172)</f>
        <v>Aktiivne vakants üürnik</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35">
      <c r="A172" s="23" t="str">
        <f>IF(Eksplikatsioon!A173=0,"",Eksplikatsioon!A173)</f>
        <v>04</v>
      </c>
      <c r="B172" s="60">
        <f>IF(Eksplikatsioon!B173=0,"",Eksplikatsioon!B173)</f>
        <v>405</v>
      </c>
      <c r="C172" s="23" t="str">
        <f>IF(Eksplikatsioon!C173=0,"",Eksplikatsioon!C173)</f>
        <v>ÜÜRITAV PIND</v>
      </c>
      <c r="D172" s="23" t="str">
        <f>IF(Eksplikatsioon!D173=0,"",Eksplikatsioon!D173)</f>
        <v>WC</v>
      </c>
      <c r="E172" s="58">
        <f>IF(Eksplikatsioon!F173=0,"",Eksplikatsioon!F173)</f>
        <v>2.7</v>
      </c>
      <c r="F172" s="23" t="str">
        <f>IF(Eksplikatsioon!H173=0,"",Eksplikatsioon!H173)</f>
        <v>KRHO, SKA, VIRU MAAKOHUS</v>
      </c>
      <c r="G172" s="23" t="str">
        <f>IF(Eksplikatsioon!J173=0,"",Eksplikatsioon!J173)</f>
        <v>Ühiskasutuses muu pind (korrus)</v>
      </c>
      <c r="H172" s="23" t="str">
        <f>IF(Eksplikatsioon!K173=0,"",Eksplikatsioon!K173)</f>
        <v/>
      </c>
      <c r="I172" s="23" t="str">
        <f>IF(Eksplikatsioon!L173=0,"",Eksplikatsioon!L173)</f>
        <v/>
      </c>
      <c r="J172" s="31">
        <f ca="1">IFERROR(IF($G172=Tabelid!$L$6,Eksplikatsioon!O173/SUM(Eksplikatsioon!$O173:'Eksplikatsioon'!$AG173),IF($G172=Tabelid!$L$4,IFERROR(SUMIFS($E:$E,$G:$G,Tabelid!$L$1,$C:$C,Tabelid!$J$4,$H:$H,J$2,$A:$A,$A172)/SUMIFS($E:$E,$G:$G,Tabelid!$L$1,$C:$C,Tabelid!$J$4,$A:$A,$A172),0),IF($G172=Tabelid!$L$5,IFERROR(SUMIFS($E:$E,$G:$G,Tabelid!$L$1,$C:$C,Tabelid!$J$4,$H:$H,J$2)/SUMIFS($E:$E,$G:$G,Tabelid!$L$1,$C:$C,Tabelid!$J$4),0),""))),"")</f>
        <v>0.15586230997728459</v>
      </c>
      <c r="K172" s="31">
        <f ca="1">IFERROR(IF($G172=Tabelid!$L$6,Eksplikatsioon!P173/SUM(Eksplikatsioon!$O173:'Eksplikatsioon'!$AG173),IF($G172=Tabelid!$L$4,IFERROR(SUMIFS($E:$E,$G:$G,Tabelid!$L$1,$C:$C,Tabelid!$J$4,$H:$H,K$2,$A:$A,$A172)/SUMIFS($E:$E,$G:$G,Tabelid!$L$1,$C:$C,Tabelid!$J$4,$A:$A,$A172),0),IF($G172=Tabelid!$L$5,IFERROR(SUMIFS($E:$E,$G:$G,Tabelid!$L$1,$C:$C,Tabelid!$J$4,$H:$H,K$2)/SUMIFS($E:$E,$G:$G,Tabelid!$L$1,$C:$C,Tabelid!$J$4),0),""))),"")</f>
        <v>0</v>
      </c>
      <c r="L172" s="31">
        <f ca="1">IFERROR(IF($G172=Tabelid!$L$6,Eksplikatsioon!Q173/SUM(Eksplikatsioon!$O173:'Eksplikatsioon'!$AG173),IF($G172=Tabelid!$L$4,IFERROR(SUMIFS($E:$E,$G:$G,Tabelid!$L$1,$C:$C,Tabelid!$J$4,$H:$H,L$2,$A:$A,$A172)/SUMIFS($E:$E,$G:$G,Tabelid!$L$1,$C:$C,Tabelid!$J$4,$A:$A,$A172),0),IF($G172=Tabelid!$L$5,IFERROR(SUMIFS($E:$E,$G:$G,Tabelid!$L$1,$C:$C,Tabelid!$J$4,$H:$H,L$2)/SUMIFS($E:$E,$G:$G,Tabelid!$L$1,$C:$C,Tabelid!$J$4),0),""))),"")</f>
        <v>0.57679538703477184</v>
      </c>
      <c r="M172" s="31">
        <f ca="1">IFERROR(IF($G172=Tabelid!$L$6,Eksplikatsioon!R173/SUM(Eksplikatsioon!$O173:'Eksplikatsioon'!$AG173),IF($G172=Tabelid!$L$4,IFERROR(SUMIFS($E:$E,$G:$G,Tabelid!$L$1,$C:$C,Tabelid!$J$4,$H:$H,M$2,$A:$A,$A172)/SUMIFS($E:$E,$G:$G,Tabelid!$L$1,$C:$C,Tabelid!$J$4,$A:$A,$A172),0),IF($G172=Tabelid!$L$5,IFERROR(SUMIFS($E:$E,$G:$G,Tabelid!$L$1,$C:$C,Tabelid!$J$4,$H:$H,M$2)/SUMIFS($E:$E,$G:$G,Tabelid!$L$1,$C:$C,Tabelid!$J$4),0),""))),"")</f>
        <v>0.10344225056788398</v>
      </c>
      <c r="N172" s="31">
        <f ca="1">IFERROR(IF($G172=Tabelid!$L$6,Eksplikatsioon!S173/SUM(Eksplikatsioon!$O173:'Eksplikatsioon'!$AG173),IF($G172=Tabelid!$L$4,IFERROR(SUMIFS($E:$E,$G:$G,Tabelid!$L$1,$C:$C,Tabelid!$J$4,$H:$H,N$2,$A:$A,$A172)/SUMIFS($E:$E,$G:$G,Tabelid!$L$1,$C:$C,Tabelid!$J$4,$A:$A,$A172),0),IF($G172=Tabelid!$L$5,IFERROR(SUMIFS($E:$E,$G:$G,Tabelid!$L$1,$C:$C,Tabelid!$J$4,$H:$H,N$2)/SUMIFS($E:$E,$G:$G,Tabelid!$L$1,$C:$C,Tabelid!$J$4),0),""))),"")</f>
        <v>0</v>
      </c>
      <c r="O172" s="31">
        <f ca="1">IFERROR(IF($G172=Tabelid!$L$6,Eksplikatsioon!T173/SUM(Eksplikatsioon!$O173:'Eksplikatsioon'!$AG173),IF($G172=Tabelid!$L$4,IFERROR(SUMIFS($E:$E,$G:$G,Tabelid!$L$1,$C:$C,Tabelid!$J$4,$H:$H,O$2,$A:$A,$A172)/SUMIFS($E:$E,$G:$G,Tabelid!$L$1,$C:$C,Tabelid!$J$4,$A:$A,$A172),0),IF($G172=Tabelid!$L$5,IFERROR(SUMIFS($E:$E,$G:$G,Tabelid!$L$1,$C:$C,Tabelid!$J$4,$H:$H,O$2)/SUMIFS($E:$E,$G:$G,Tabelid!$L$1,$C:$C,Tabelid!$J$4),0),""))),"")</f>
        <v>0</v>
      </c>
      <c r="P172" s="31">
        <f ca="1">IFERROR(IF($G172=Tabelid!$L$6,Eksplikatsioon!U173/SUM(Eksplikatsioon!$O173:'Eksplikatsioon'!$AG173),IF($G172=Tabelid!$L$4,IFERROR(SUMIFS($E:$E,$G:$G,Tabelid!$L$1,$C:$C,Tabelid!$J$4,$H:$H,P$2,$A:$A,$A172)/SUMIFS($E:$E,$G:$G,Tabelid!$L$1,$C:$C,Tabelid!$J$4,$A:$A,$A172),0),IF($G172=Tabelid!$L$5,IFERROR(SUMIFS($E:$E,$G:$G,Tabelid!$L$1,$C:$C,Tabelid!$J$4,$H:$H,P$2)/SUMIFS($E:$E,$G:$G,Tabelid!$L$1,$C:$C,Tabelid!$J$4),0),""))),"")</f>
        <v>0</v>
      </c>
      <c r="Q172" s="31">
        <f ca="1">IFERROR(IF($G172=Tabelid!$L$6,Eksplikatsioon!V173/SUM(Eksplikatsioon!$O173:'Eksplikatsioon'!$AG173),IF($G172=Tabelid!$L$4,IFERROR(SUMIFS($E:$E,$G:$G,Tabelid!$L$1,$C:$C,Tabelid!$J$4,$H:$H,Q$2,$A:$A,$A172)/SUMIFS($E:$E,$G:$G,Tabelid!$L$1,$C:$C,Tabelid!$J$4,$A:$A,$A172),0),IF($G172=Tabelid!$L$5,IFERROR(SUMIFS($E:$E,$G:$G,Tabelid!$L$1,$C:$C,Tabelid!$J$4,$H:$H,Q$2)/SUMIFS($E:$E,$G:$G,Tabelid!$L$1,$C:$C,Tabelid!$J$4),0),""))),"")</f>
        <v>0</v>
      </c>
      <c r="R172" s="31">
        <f ca="1">IFERROR(IF($G172=Tabelid!$L$6,Eksplikatsioon!W173/SUM(Eksplikatsioon!$O173:'Eksplikatsioon'!$AG173),IF($G172=Tabelid!$L$4,IFERROR(SUMIFS($E:$E,$G:$G,Tabelid!$L$1,$C:$C,Tabelid!$J$4,$H:$H,R$2,$A:$A,$A172)/SUMIFS($E:$E,$G:$G,Tabelid!$L$1,$C:$C,Tabelid!$J$4,$A:$A,$A172),0),IF($G172=Tabelid!$L$5,IFERROR(SUMIFS($E:$E,$G:$G,Tabelid!$L$1,$C:$C,Tabelid!$J$4,$H:$H,R$2)/SUMIFS($E:$E,$G:$G,Tabelid!$L$1,$C:$C,Tabelid!$J$4),0),""))),"")</f>
        <v>0</v>
      </c>
      <c r="S172" s="31">
        <f ca="1">IFERROR(IF($G172=Tabelid!$L$6,Eksplikatsioon!X173/SUM(Eksplikatsioon!$O173:'Eksplikatsioon'!$AG173),IF($G172=Tabelid!$L$4,IFERROR(SUMIFS($E:$E,$G:$G,Tabelid!$L$1,$C:$C,Tabelid!$J$4,$H:$H,S$2,$A:$A,$A172)/SUMIFS($E:$E,$G:$G,Tabelid!$L$1,$C:$C,Tabelid!$J$4,$A:$A,$A172),0),IF($G172=Tabelid!$L$5,IFERROR(SUMIFS($E:$E,$G:$G,Tabelid!$L$1,$C:$C,Tabelid!$J$4,$H:$H,S$2)/SUMIFS($E:$E,$G:$G,Tabelid!$L$1,$C:$C,Tabelid!$J$4),0),""))),"")</f>
        <v>0</v>
      </c>
      <c r="T172" s="31">
        <f ca="1">IFERROR(IF($G172=Tabelid!$L$6,Eksplikatsioon!Y173/SUM(Eksplikatsioon!$O173:'Eksplikatsioon'!$AG173),IF($G172=Tabelid!$L$4,IFERROR(SUMIFS($E:$E,$G:$G,Tabelid!$L$1,$C:$C,Tabelid!$J$4,$H:$H,T$2,$A:$A,$A172)/SUMIFS($E:$E,$G:$G,Tabelid!$L$1,$C:$C,Tabelid!$J$4,$A:$A,$A172),0),IF($G172=Tabelid!$L$5,IFERROR(SUMIFS($E:$E,$G:$G,Tabelid!$L$1,$C:$C,Tabelid!$J$4,$H:$H,T$2)/SUMIFS($E:$E,$G:$G,Tabelid!$L$1,$C:$C,Tabelid!$J$4),0),""))),"")</f>
        <v>0.13716582212126505</v>
      </c>
      <c r="U172" s="31">
        <f ca="1">IFERROR(IF($G172=Tabelid!$L$6,Eksplikatsioon!Z173/SUM(Eksplikatsioon!$O173:'Eksplikatsioon'!$AG173),IF($G172=Tabelid!$L$4,IFERROR(SUMIFS($E:$E,$G:$G,Tabelid!$L$1,$C:$C,Tabelid!$J$4,$H:$H,U$2,$A:$A,$A172)/SUMIFS($E:$E,$G:$G,Tabelid!$L$1,$C:$C,Tabelid!$J$4,$A:$A,$A172),0),IF($G172=Tabelid!$L$5,IFERROR(SUMIFS($E:$E,$G:$G,Tabelid!$L$1,$C:$C,Tabelid!$J$4,$H:$H,U$2)/SUMIFS($E:$E,$G:$G,Tabelid!$L$1,$C:$C,Tabelid!$J$4),0),""))),"")</f>
        <v>2.6734230298794338E-2</v>
      </c>
      <c r="V172" s="31">
        <f ca="1">IFERROR(IF($G172=Tabelid!$L$6,Eksplikatsioon!AA173/SUM(Eksplikatsioon!$O173:'Eksplikatsioon'!$AG173),IF($G172=Tabelid!$L$4,IFERROR(SUMIFS($E:$E,$G:$G,Tabelid!$L$1,$C:$C,Tabelid!$J$4,$H:$H,V$2,$A:$A,$A172)/SUMIFS($E:$E,$G:$G,Tabelid!$L$1,$C:$C,Tabelid!$J$4,$A:$A,$A172),0),IF($G172=Tabelid!$L$5,IFERROR(SUMIFS($E:$E,$G:$G,Tabelid!$L$1,$C:$C,Tabelid!$J$4,$H:$H,V$2)/SUMIFS($E:$E,$G:$G,Tabelid!$L$1,$C:$C,Tabelid!$J$4),0),""))),"")</f>
        <v>0</v>
      </c>
      <c r="W172" s="31">
        <f ca="1">IFERROR(IF($G172=Tabelid!$L$6,Eksplikatsioon!AB173/SUM(Eksplikatsioon!$O173:'Eksplikatsioon'!$AG173),IF($G172=Tabelid!$L$4,IFERROR(SUMIFS($E:$E,$G:$G,Tabelid!$L$1,$C:$C,Tabelid!$J$4,$H:$H,W$2,$A:$A,$A172)/SUMIFS($E:$E,$G:$G,Tabelid!$L$1,$C:$C,Tabelid!$J$4,$A:$A,$A172),0),IF($G172=Tabelid!$L$5,IFERROR(SUMIFS($E:$E,$G:$G,Tabelid!$L$1,$C:$C,Tabelid!$J$4,$H:$H,W$2)/SUMIFS($E:$E,$G:$G,Tabelid!$L$1,$C:$C,Tabelid!$J$4),0),""))),"")</f>
        <v>0</v>
      </c>
      <c r="X172" s="31">
        <f ca="1">IFERROR(IF($G172=Tabelid!$L$6,Eksplikatsioon!AC173/SUM(Eksplikatsioon!$O173:'Eksplikatsioon'!$AG173),IF($G172=Tabelid!$L$4,IFERROR(SUMIFS($E:$E,$G:$G,Tabelid!$L$1,$C:$C,Tabelid!$J$4,$H:$H,X$2,$A:$A,$A172)/SUMIFS($E:$E,$G:$G,Tabelid!$L$1,$C:$C,Tabelid!$J$4,$A:$A,$A172),0),IF($G172=Tabelid!$L$5,IFERROR(SUMIFS($E:$E,$G:$G,Tabelid!$L$1,$C:$C,Tabelid!$J$4,$H:$H,X$2)/SUMIFS($E:$E,$G:$G,Tabelid!$L$1,$C:$C,Tabelid!$J$4),0),""))),"")</f>
        <v>0</v>
      </c>
      <c r="Y172" s="31">
        <f ca="1">IFERROR(IF($G172=Tabelid!$L$6,Eksplikatsioon!AD173/SUM(Eksplikatsioon!$O173:'Eksplikatsioon'!$AG173),IF($G172=Tabelid!$L$4,IFERROR(SUMIFS($E:$E,$G:$G,Tabelid!$L$1,$C:$C,Tabelid!$J$4,$H:$H,Y$2,$A:$A,$A172)/SUMIFS($E:$E,$G:$G,Tabelid!$L$1,$C:$C,Tabelid!$J$4,$A:$A,$A172),0),IF($G172=Tabelid!$L$5,IFERROR(SUMIFS($E:$E,$G:$G,Tabelid!$L$1,$C:$C,Tabelid!$J$4,$H:$H,Y$2)/SUMIFS($E:$E,$G:$G,Tabelid!$L$1,$C:$C,Tabelid!$J$4),0),""))),"")</f>
        <v>0</v>
      </c>
      <c r="Z172" s="31">
        <f ca="1">IFERROR(IF($G172=Tabelid!$L$6,Eksplikatsioon!AE173/SUM(Eksplikatsioon!$O173:'Eksplikatsioon'!$AG173),IF($G172=Tabelid!$L$4,IFERROR(SUMIFS($E:$E,$G:$G,Tabelid!$L$1,$C:$C,Tabelid!$J$4,$H:$H,Z$2,$A:$A,$A172)/SUMIFS($E:$E,$G:$G,Tabelid!$L$1,$C:$C,Tabelid!$J$4,$A:$A,$A172),0),IF($G172=Tabelid!$L$5,IFERROR(SUMIFS($E:$E,$G:$G,Tabelid!$L$1,$C:$C,Tabelid!$J$4,$H:$H,Z$2)/SUMIFS($E:$E,$G:$G,Tabelid!$L$1,$C:$C,Tabelid!$J$4),0),""))),"")</f>
        <v>0</v>
      </c>
      <c r="AA172" s="31">
        <f ca="1">IFERROR(IF($G172=Tabelid!$L$6,Eksplikatsioon!AF173/SUM(Eksplikatsioon!$O173:'Eksplikatsioon'!$AG173),IF($G172=Tabelid!$L$4,IFERROR(SUMIFS($E:$E,$G:$G,Tabelid!$L$1,$C:$C,Tabelid!$J$4,$H:$H,AA$2,$A:$A,$A172)/SUMIFS($E:$E,$G:$G,Tabelid!$L$1,$C:$C,Tabelid!$J$4,$A:$A,$A172),0),IF($G172=Tabelid!$L$5,IFERROR(SUMIFS($E:$E,$G:$G,Tabelid!$L$1,$C:$C,Tabelid!$J$4,$H:$H,AA$2)/SUMIFS($E:$E,$G:$G,Tabelid!$L$1,$C:$C,Tabelid!$J$4),0),""))),"")</f>
        <v>0</v>
      </c>
      <c r="AB172" s="31">
        <f ca="1">IFERROR(IF($G172=Tabelid!$L$6,Eksplikatsioon!AG173/SUM(Eksplikatsioon!$O173:'Eksplikatsioon'!$AG173),IF($G172=Tabelid!$L$4,IFERROR(SUMIFS($E:$E,$G:$G,Tabelid!$L$1,$C:$C,Tabelid!$J$4,$H:$H,AB$2,$A:$A,$A172)/SUMIFS($E:$E,$G:$G,Tabelid!$L$1,$C:$C,Tabelid!$J$4,$A:$A,$A172),0),IF($G172=Tabelid!$L$5,IFERROR(SUMIFS($E:$E,$G:$G,Tabelid!$L$1,$C:$C,Tabelid!$J$4,$H:$H,AB$2)/SUMIFS($E:$E,$G:$G,Tabelid!$L$1,$C:$C,Tabelid!$J$4),0),""))),"")</f>
        <v>0</v>
      </c>
      <c r="AC172" s="31">
        <f ca="1">IFERROR(IF($G172=Tabelid!$L$6,$E172*J172,IFERROR($E172*J172/SUM($J172:$AB172)*(Eksplikatsioon!O173)/SUMPRODUCT($J172:$AB172,Eksplikatsioon!$O173:$AG173),"")),"")</f>
        <v>1.0614367562803</v>
      </c>
      <c r="AD172" s="31">
        <f ca="1">IFERROR(IF($G172=Tabelid!$L$6,$E172*K172,IFERROR($E172*K172/SUM($J172:$AB172)*(Eksplikatsioon!P173)/SUMPRODUCT($J172:$AB172,Eksplikatsioon!$O173:$AG173),"")),"")</f>
        <v>0</v>
      </c>
      <c r="AE172" s="31">
        <f ca="1">IFERROR(IF($G172=Tabelid!$L$6,$E172*L172,IFERROR($E172*L172/SUM($J172:$AB172)*(Eksplikatsioon!Q173)/SUMPRODUCT($J172:$AB172,Eksplikatsioon!$O173:$AG173),"")),"")</f>
        <v>0</v>
      </c>
      <c r="AF172" s="31">
        <f ca="1">IFERROR(IF($G172=Tabelid!$L$6,$E172*M172,IFERROR($E172*M172/SUM($J172:$AB172)*(Eksplikatsioon!R173)/SUMPRODUCT($J172:$AB172,Eksplikatsioon!$O173:$AG173),"")),"")</f>
        <v>0.70445130013221713</v>
      </c>
      <c r="AG172" s="31">
        <f ca="1">IFERROR(IF($G172=Tabelid!$L$6,$E172*N172,IFERROR($E172*N172/SUM($J172:$AB172)*(Eksplikatsioon!S173)/SUMPRODUCT($J172:$AB172,Eksplikatsioon!$O173:$AG173),"")),"")</f>
        <v>0</v>
      </c>
      <c r="AH172" s="31">
        <f ca="1">IFERROR(IF($G172=Tabelid!$L$6,$E172*O172,IFERROR($E172*O172/SUM($J172:$AB172)*(Eksplikatsioon!T173)/SUMPRODUCT($J172:$AB172,Eksplikatsioon!$O173:$AG173),"")),"")</f>
        <v>0</v>
      </c>
      <c r="AI172" s="31">
        <f ca="1">IFERROR(IF($G172=Tabelid!$L$6,$E172*P172,IFERROR($E172*P172/SUM($J172:$AB172)*(Eksplikatsioon!U173)/SUMPRODUCT($J172:$AB172,Eksplikatsioon!$O173:$AG173),"")),"")</f>
        <v>0</v>
      </c>
      <c r="AJ172" s="31">
        <f ca="1">IFERROR(IF($G172=Tabelid!$L$6,$E172*Q172,IFERROR($E172*Q172/SUM($J172:$AB172)*(Eksplikatsioon!V173)/SUMPRODUCT($J172:$AB172,Eksplikatsioon!$O173:$AG173),"")),"")</f>
        <v>0</v>
      </c>
      <c r="AK172" s="31">
        <f ca="1">IFERROR(IF($G172=Tabelid!$L$6,$E172*R172,IFERROR($E172*R172/SUM($J172:$AB172)*(Eksplikatsioon!W173)/SUMPRODUCT($J172:$AB172,Eksplikatsioon!$O173:$AG173),"")),"")</f>
        <v>0</v>
      </c>
      <c r="AL172" s="31">
        <f ca="1">IFERROR(IF($G172=Tabelid!$L$6,$E172*S172,IFERROR($E172*S172/SUM($J172:$AB172)*(Eksplikatsioon!X173)/SUMPRODUCT($J172:$AB172,Eksplikatsioon!$O173:$AG173),"")),"")</f>
        <v>0</v>
      </c>
      <c r="AM172" s="31">
        <f ca="1">IFERROR(IF($G172=Tabelid!$L$6,$E172*T172,IFERROR($E172*T172/SUM($J172:$AB172)*(Eksplikatsioon!Y173)/SUMPRODUCT($J172:$AB172,Eksplikatsioon!$O173:$AG173),"")),"")</f>
        <v>0.93411194358748362</v>
      </c>
      <c r="AN172" s="31">
        <f ca="1">IFERROR(IF($G172=Tabelid!$L$6,$E172*U172,IFERROR($E172*U172/SUM($J172:$AB172)*(Eksplikatsioon!Z173)/SUMPRODUCT($J172:$AB172,Eksplikatsioon!$O173:$AG173),"")),"")</f>
        <v>0</v>
      </c>
      <c r="AO172" s="31">
        <f ca="1">IFERROR(IF($G172=Tabelid!$L$6,$E172*V172,IFERROR($E172*V172/SUM($J172:$AB172)*(Eksplikatsioon!AA173)/SUMPRODUCT($J172:$AB172,Eksplikatsioon!$O173:$AG173),"")),"")</f>
        <v>0</v>
      </c>
      <c r="AP172" s="31">
        <f ca="1">IFERROR(IF($G172=Tabelid!$L$6,$E172*W172,IFERROR($E172*W172/SUM($J172:$AB172)*(Eksplikatsioon!AB173)/SUMPRODUCT($J172:$AB172,Eksplikatsioon!$O173:$AG173),"")),"")</f>
        <v>0</v>
      </c>
      <c r="AQ172" s="31">
        <f ca="1">IFERROR(IF($G172=Tabelid!$L$6,$E172*X172,IFERROR($E172*X172/SUM($J172:$AB172)*(Eksplikatsioon!AC173)/SUMPRODUCT($J172:$AB172,Eksplikatsioon!$O173:$AG173),"")),"")</f>
        <v>0</v>
      </c>
      <c r="AR172" s="31">
        <f ca="1">IFERROR(IF($G172=Tabelid!$L$6,$E172*Y172,IFERROR($E172*Y172/SUM($J172:$AB172)*(Eksplikatsioon!AD173)/SUMPRODUCT($J172:$AB172,Eksplikatsioon!$O173:$AG173),"")),"")</f>
        <v>0</v>
      </c>
      <c r="AS172" s="31">
        <f ca="1">IFERROR(IF($G172=Tabelid!$L$6,$E172*Z172,IFERROR($E172*Z172/SUM($J172:$AB172)*(Eksplikatsioon!AE173)/SUMPRODUCT($J172:$AB172,Eksplikatsioon!$O173:$AG173),"")),"")</f>
        <v>0</v>
      </c>
      <c r="AT172" s="31">
        <f ca="1">IFERROR(IF($G172=Tabelid!$L$6,$E172*AA172,IFERROR($E172*AA172/SUM($J172:$AB172)*(Eksplikatsioon!AF173)/SUMPRODUCT($J172:$AB172,Eksplikatsioon!$O173:$AG173),"")),"")</f>
        <v>0</v>
      </c>
      <c r="AU172" s="31">
        <f ca="1">IFERROR(IF($G172=Tabelid!$L$6,$E172*AB172,IFERROR($E172*AB172/SUM($J172:$AB172)*(Eksplikatsioon!AG173)/SUMPRODUCT($J172:$AB172,Eksplikatsioon!$O173:$AG173),"")),"")</f>
        <v>0</v>
      </c>
    </row>
    <row r="173" spans="1:47" x14ac:dyDescent="0.35">
      <c r="A173" s="23" t="str">
        <f>IF(Eksplikatsioon!A174=0,"",Eksplikatsioon!A174)</f>
        <v>04</v>
      </c>
      <c r="B173" s="60">
        <f>IF(Eksplikatsioon!B174=0,"",Eksplikatsioon!B174)</f>
        <v>406</v>
      </c>
      <c r="C173" s="23" t="str">
        <f>IF(Eksplikatsioon!C174=0,"",Eksplikatsioon!C174)</f>
        <v>ÜÜRITAV PIND</v>
      </c>
      <c r="D173" s="23" t="str">
        <f>IF(Eksplikatsioon!D174=0,"",Eksplikatsioon!D174)</f>
        <v>WC</v>
      </c>
      <c r="E173" s="58">
        <f>IF(Eksplikatsioon!F174=0,"",Eksplikatsioon!F174)</f>
        <v>2.8</v>
      </c>
      <c r="F173" s="23" t="str">
        <f>IF(Eksplikatsioon!H174=0,"",Eksplikatsioon!H174)</f>
        <v>KRHO, SKA, VIRU MAAKOHUS</v>
      </c>
      <c r="G173" s="23" t="str">
        <f>IF(Eksplikatsioon!J174=0,"",Eksplikatsioon!J174)</f>
        <v>Ühiskasutuses muu pind (korrus)</v>
      </c>
      <c r="H173" s="23" t="str">
        <f>IF(Eksplikatsioon!K174=0,"",Eksplikatsioon!K174)</f>
        <v/>
      </c>
      <c r="I173" s="23" t="str">
        <f>IF(Eksplikatsioon!L174=0,"",Eksplikatsioon!L174)</f>
        <v/>
      </c>
      <c r="J173" s="31">
        <f ca="1">IFERROR(IF($G173=Tabelid!$L$6,Eksplikatsioon!O174/SUM(Eksplikatsioon!$O174:'Eksplikatsioon'!$AG174),IF($G173=Tabelid!$L$4,IFERROR(SUMIFS($E:$E,$G:$G,Tabelid!$L$1,$C:$C,Tabelid!$J$4,$H:$H,J$2,$A:$A,$A173)/SUMIFS($E:$E,$G:$G,Tabelid!$L$1,$C:$C,Tabelid!$J$4,$A:$A,$A173),0),IF($G173=Tabelid!$L$5,IFERROR(SUMIFS($E:$E,$G:$G,Tabelid!$L$1,$C:$C,Tabelid!$J$4,$H:$H,J$2)/SUMIFS($E:$E,$G:$G,Tabelid!$L$1,$C:$C,Tabelid!$J$4),0),""))),"")</f>
        <v>0.15586230997728459</v>
      </c>
      <c r="K173" s="31">
        <f ca="1">IFERROR(IF($G173=Tabelid!$L$6,Eksplikatsioon!P174/SUM(Eksplikatsioon!$O174:'Eksplikatsioon'!$AG174),IF($G173=Tabelid!$L$4,IFERROR(SUMIFS($E:$E,$G:$G,Tabelid!$L$1,$C:$C,Tabelid!$J$4,$H:$H,K$2,$A:$A,$A173)/SUMIFS($E:$E,$G:$G,Tabelid!$L$1,$C:$C,Tabelid!$J$4,$A:$A,$A173),0),IF($G173=Tabelid!$L$5,IFERROR(SUMIFS($E:$E,$G:$G,Tabelid!$L$1,$C:$C,Tabelid!$J$4,$H:$H,K$2)/SUMIFS($E:$E,$G:$G,Tabelid!$L$1,$C:$C,Tabelid!$J$4),0),""))),"")</f>
        <v>0</v>
      </c>
      <c r="L173" s="31">
        <f ca="1">IFERROR(IF($G173=Tabelid!$L$6,Eksplikatsioon!Q174/SUM(Eksplikatsioon!$O174:'Eksplikatsioon'!$AG174),IF($G173=Tabelid!$L$4,IFERROR(SUMIFS($E:$E,$G:$G,Tabelid!$L$1,$C:$C,Tabelid!$J$4,$H:$H,L$2,$A:$A,$A173)/SUMIFS($E:$E,$G:$G,Tabelid!$L$1,$C:$C,Tabelid!$J$4,$A:$A,$A173),0),IF($G173=Tabelid!$L$5,IFERROR(SUMIFS($E:$E,$G:$G,Tabelid!$L$1,$C:$C,Tabelid!$J$4,$H:$H,L$2)/SUMIFS($E:$E,$G:$G,Tabelid!$L$1,$C:$C,Tabelid!$J$4),0),""))),"")</f>
        <v>0.57679538703477184</v>
      </c>
      <c r="M173" s="31">
        <f ca="1">IFERROR(IF($G173=Tabelid!$L$6,Eksplikatsioon!R174/SUM(Eksplikatsioon!$O174:'Eksplikatsioon'!$AG174),IF($G173=Tabelid!$L$4,IFERROR(SUMIFS($E:$E,$G:$G,Tabelid!$L$1,$C:$C,Tabelid!$J$4,$H:$H,M$2,$A:$A,$A173)/SUMIFS($E:$E,$G:$G,Tabelid!$L$1,$C:$C,Tabelid!$J$4,$A:$A,$A173),0),IF($G173=Tabelid!$L$5,IFERROR(SUMIFS($E:$E,$G:$G,Tabelid!$L$1,$C:$C,Tabelid!$J$4,$H:$H,M$2)/SUMIFS($E:$E,$G:$G,Tabelid!$L$1,$C:$C,Tabelid!$J$4),0),""))),"")</f>
        <v>0.10344225056788398</v>
      </c>
      <c r="N173" s="31">
        <f ca="1">IFERROR(IF($G173=Tabelid!$L$6,Eksplikatsioon!S174/SUM(Eksplikatsioon!$O174:'Eksplikatsioon'!$AG174),IF($G173=Tabelid!$L$4,IFERROR(SUMIFS($E:$E,$G:$G,Tabelid!$L$1,$C:$C,Tabelid!$J$4,$H:$H,N$2,$A:$A,$A173)/SUMIFS($E:$E,$G:$G,Tabelid!$L$1,$C:$C,Tabelid!$J$4,$A:$A,$A173),0),IF($G173=Tabelid!$L$5,IFERROR(SUMIFS($E:$E,$G:$G,Tabelid!$L$1,$C:$C,Tabelid!$J$4,$H:$H,N$2)/SUMIFS($E:$E,$G:$G,Tabelid!$L$1,$C:$C,Tabelid!$J$4),0),""))),"")</f>
        <v>0</v>
      </c>
      <c r="O173" s="31">
        <f ca="1">IFERROR(IF($G173=Tabelid!$L$6,Eksplikatsioon!T174/SUM(Eksplikatsioon!$O174:'Eksplikatsioon'!$AG174),IF($G173=Tabelid!$L$4,IFERROR(SUMIFS($E:$E,$G:$G,Tabelid!$L$1,$C:$C,Tabelid!$J$4,$H:$H,O$2,$A:$A,$A173)/SUMIFS($E:$E,$G:$G,Tabelid!$L$1,$C:$C,Tabelid!$J$4,$A:$A,$A173),0),IF($G173=Tabelid!$L$5,IFERROR(SUMIFS($E:$E,$G:$G,Tabelid!$L$1,$C:$C,Tabelid!$J$4,$H:$H,O$2)/SUMIFS($E:$E,$G:$G,Tabelid!$L$1,$C:$C,Tabelid!$J$4),0),""))),"")</f>
        <v>0</v>
      </c>
      <c r="P173" s="31">
        <f ca="1">IFERROR(IF($G173=Tabelid!$L$6,Eksplikatsioon!U174/SUM(Eksplikatsioon!$O174:'Eksplikatsioon'!$AG174),IF($G173=Tabelid!$L$4,IFERROR(SUMIFS($E:$E,$G:$G,Tabelid!$L$1,$C:$C,Tabelid!$J$4,$H:$H,P$2,$A:$A,$A173)/SUMIFS($E:$E,$G:$G,Tabelid!$L$1,$C:$C,Tabelid!$J$4,$A:$A,$A173),0),IF($G173=Tabelid!$L$5,IFERROR(SUMIFS($E:$E,$G:$G,Tabelid!$L$1,$C:$C,Tabelid!$J$4,$H:$H,P$2)/SUMIFS($E:$E,$G:$G,Tabelid!$L$1,$C:$C,Tabelid!$J$4),0),""))),"")</f>
        <v>0</v>
      </c>
      <c r="Q173" s="31">
        <f ca="1">IFERROR(IF($G173=Tabelid!$L$6,Eksplikatsioon!V174/SUM(Eksplikatsioon!$O174:'Eksplikatsioon'!$AG174),IF($G173=Tabelid!$L$4,IFERROR(SUMIFS($E:$E,$G:$G,Tabelid!$L$1,$C:$C,Tabelid!$J$4,$H:$H,Q$2,$A:$A,$A173)/SUMIFS($E:$E,$G:$G,Tabelid!$L$1,$C:$C,Tabelid!$J$4,$A:$A,$A173),0),IF($G173=Tabelid!$L$5,IFERROR(SUMIFS($E:$E,$G:$G,Tabelid!$L$1,$C:$C,Tabelid!$J$4,$H:$H,Q$2)/SUMIFS($E:$E,$G:$G,Tabelid!$L$1,$C:$C,Tabelid!$J$4),0),""))),"")</f>
        <v>0</v>
      </c>
      <c r="R173" s="31">
        <f ca="1">IFERROR(IF($G173=Tabelid!$L$6,Eksplikatsioon!W174/SUM(Eksplikatsioon!$O174:'Eksplikatsioon'!$AG174),IF($G173=Tabelid!$L$4,IFERROR(SUMIFS($E:$E,$G:$G,Tabelid!$L$1,$C:$C,Tabelid!$J$4,$H:$H,R$2,$A:$A,$A173)/SUMIFS($E:$E,$G:$G,Tabelid!$L$1,$C:$C,Tabelid!$J$4,$A:$A,$A173),0),IF($G173=Tabelid!$L$5,IFERROR(SUMIFS($E:$E,$G:$G,Tabelid!$L$1,$C:$C,Tabelid!$J$4,$H:$H,R$2)/SUMIFS($E:$E,$G:$G,Tabelid!$L$1,$C:$C,Tabelid!$J$4),0),""))),"")</f>
        <v>0</v>
      </c>
      <c r="S173" s="31">
        <f ca="1">IFERROR(IF($G173=Tabelid!$L$6,Eksplikatsioon!X174/SUM(Eksplikatsioon!$O174:'Eksplikatsioon'!$AG174),IF($G173=Tabelid!$L$4,IFERROR(SUMIFS($E:$E,$G:$G,Tabelid!$L$1,$C:$C,Tabelid!$J$4,$H:$H,S$2,$A:$A,$A173)/SUMIFS($E:$E,$G:$G,Tabelid!$L$1,$C:$C,Tabelid!$J$4,$A:$A,$A173),0),IF($G173=Tabelid!$L$5,IFERROR(SUMIFS($E:$E,$G:$G,Tabelid!$L$1,$C:$C,Tabelid!$J$4,$H:$H,S$2)/SUMIFS($E:$E,$G:$G,Tabelid!$L$1,$C:$C,Tabelid!$J$4),0),""))),"")</f>
        <v>0</v>
      </c>
      <c r="T173" s="31">
        <f ca="1">IFERROR(IF($G173=Tabelid!$L$6,Eksplikatsioon!Y174/SUM(Eksplikatsioon!$O174:'Eksplikatsioon'!$AG174),IF($G173=Tabelid!$L$4,IFERROR(SUMIFS($E:$E,$G:$G,Tabelid!$L$1,$C:$C,Tabelid!$J$4,$H:$H,T$2,$A:$A,$A173)/SUMIFS($E:$E,$G:$G,Tabelid!$L$1,$C:$C,Tabelid!$J$4,$A:$A,$A173),0),IF($G173=Tabelid!$L$5,IFERROR(SUMIFS($E:$E,$G:$G,Tabelid!$L$1,$C:$C,Tabelid!$J$4,$H:$H,T$2)/SUMIFS($E:$E,$G:$G,Tabelid!$L$1,$C:$C,Tabelid!$J$4),0),""))),"")</f>
        <v>0.13716582212126505</v>
      </c>
      <c r="U173" s="31">
        <f ca="1">IFERROR(IF($G173=Tabelid!$L$6,Eksplikatsioon!Z174/SUM(Eksplikatsioon!$O174:'Eksplikatsioon'!$AG174),IF($G173=Tabelid!$L$4,IFERROR(SUMIFS($E:$E,$G:$G,Tabelid!$L$1,$C:$C,Tabelid!$J$4,$H:$H,U$2,$A:$A,$A173)/SUMIFS($E:$E,$G:$G,Tabelid!$L$1,$C:$C,Tabelid!$J$4,$A:$A,$A173),0),IF($G173=Tabelid!$L$5,IFERROR(SUMIFS($E:$E,$G:$G,Tabelid!$L$1,$C:$C,Tabelid!$J$4,$H:$H,U$2)/SUMIFS($E:$E,$G:$G,Tabelid!$L$1,$C:$C,Tabelid!$J$4),0),""))),"")</f>
        <v>2.6734230298794338E-2</v>
      </c>
      <c r="V173" s="31">
        <f ca="1">IFERROR(IF($G173=Tabelid!$L$6,Eksplikatsioon!AA174/SUM(Eksplikatsioon!$O174:'Eksplikatsioon'!$AG174),IF($G173=Tabelid!$L$4,IFERROR(SUMIFS($E:$E,$G:$G,Tabelid!$L$1,$C:$C,Tabelid!$J$4,$H:$H,V$2,$A:$A,$A173)/SUMIFS($E:$E,$G:$G,Tabelid!$L$1,$C:$C,Tabelid!$J$4,$A:$A,$A173),0),IF($G173=Tabelid!$L$5,IFERROR(SUMIFS($E:$E,$G:$G,Tabelid!$L$1,$C:$C,Tabelid!$J$4,$H:$H,V$2)/SUMIFS($E:$E,$G:$G,Tabelid!$L$1,$C:$C,Tabelid!$J$4),0),""))),"")</f>
        <v>0</v>
      </c>
      <c r="W173" s="31">
        <f ca="1">IFERROR(IF($G173=Tabelid!$L$6,Eksplikatsioon!AB174/SUM(Eksplikatsioon!$O174:'Eksplikatsioon'!$AG174),IF($G173=Tabelid!$L$4,IFERROR(SUMIFS($E:$E,$G:$G,Tabelid!$L$1,$C:$C,Tabelid!$J$4,$H:$H,W$2,$A:$A,$A173)/SUMIFS($E:$E,$G:$G,Tabelid!$L$1,$C:$C,Tabelid!$J$4,$A:$A,$A173),0),IF($G173=Tabelid!$L$5,IFERROR(SUMIFS($E:$E,$G:$G,Tabelid!$L$1,$C:$C,Tabelid!$J$4,$H:$H,W$2)/SUMIFS($E:$E,$G:$G,Tabelid!$L$1,$C:$C,Tabelid!$J$4),0),""))),"")</f>
        <v>0</v>
      </c>
      <c r="X173" s="31">
        <f ca="1">IFERROR(IF($G173=Tabelid!$L$6,Eksplikatsioon!AC174/SUM(Eksplikatsioon!$O174:'Eksplikatsioon'!$AG174),IF($G173=Tabelid!$L$4,IFERROR(SUMIFS($E:$E,$G:$G,Tabelid!$L$1,$C:$C,Tabelid!$J$4,$H:$H,X$2,$A:$A,$A173)/SUMIFS($E:$E,$G:$G,Tabelid!$L$1,$C:$C,Tabelid!$J$4,$A:$A,$A173),0),IF($G173=Tabelid!$L$5,IFERROR(SUMIFS($E:$E,$G:$G,Tabelid!$L$1,$C:$C,Tabelid!$J$4,$H:$H,X$2)/SUMIFS($E:$E,$G:$G,Tabelid!$L$1,$C:$C,Tabelid!$J$4),0),""))),"")</f>
        <v>0</v>
      </c>
      <c r="Y173" s="31">
        <f ca="1">IFERROR(IF($G173=Tabelid!$L$6,Eksplikatsioon!AD174/SUM(Eksplikatsioon!$O174:'Eksplikatsioon'!$AG174),IF($G173=Tabelid!$L$4,IFERROR(SUMIFS($E:$E,$G:$G,Tabelid!$L$1,$C:$C,Tabelid!$J$4,$H:$H,Y$2,$A:$A,$A173)/SUMIFS($E:$E,$G:$G,Tabelid!$L$1,$C:$C,Tabelid!$J$4,$A:$A,$A173),0),IF($G173=Tabelid!$L$5,IFERROR(SUMIFS($E:$E,$G:$G,Tabelid!$L$1,$C:$C,Tabelid!$J$4,$H:$H,Y$2)/SUMIFS($E:$E,$G:$G,Tabelid!$L$1,$C:$C,Tabelid!$J$4),0),""))),"")</f>
        <v>0</v>
      </c>
      <c r="Z173" s="31">
        <f ca="1">IFERROR(IF($G173=Tabelid!$L$6,Eksplikatsioon!AE174/SUM(Eksplikatsioon!$O174:'Eksplikatsioon'!$AG174),IF($G173=Tabelid!$L$4,IFERROR(SUMIFS($E:$E,$G:$G,Tabelid!$L$1,$C:$C,Tabelid!$J$4,$H:$H,Z$2,$A:$A,$A173)/SUMIFS($E:$E,$G:$G,Tabelid!$L$1,$C:$C,Tabelid!$J$4,$A:$A,$A173),0),IF($G173=Tabelid!$L$5,IFERROR(SUMIFS($E:$E,$G:$G,Tabelid!$L$1,$C:$C,Tabelid!$J$4,$H:$H,Z$2)/SUMIFS($E:$E,$G:$G,Tabelid!$L$1,$C:$C,Tabelid!$J$4),0),""))),"")</f>
        <v>0</v>
      </c>
      <c r="AA173" s="31">
        <f ca="1">IFERROR(IF($G173=Tabelid!$L$6,Eksplikatsioon!AF174/SUM(Eksplikatsioon!$O174:'Eksplikatsioon'!$AG174),IF($G173=Tabelid!$L$4,IFERROR(SUMIFS($E:$E,$G:$G,Tabelid!$L$1,$C:$C,Tabelid!$J$4,$H:$H,AA$2,$A:$A,$A173)/SUMIFS($E:$E,$G:$G,Tabelid!$L$1,$C:$C,Tabelid!$J$4,$A:$A,$A173),0),IF($G173=Tabelid!$L$5,IFERROR(SUMIFS($E:$E,$G:$G,Tabelid!$L$1,$C:$C,Tabelid!$J$4,$H:$H,AA$2)/SUMIFS($E:$E,$G:$G,Tabelid!$L$1,$C:$C,Tabelid!$J$4),0),""))),"")</f>
        <v>0</v>
      </c>
      <c r="AB173" s="31">
        <f ca="1">IFERROR(IF($G173=Tabelid!$L$6,Eksplikatsioon!AG174/SUM(Eksplikatsioon!$O174:'Eksplikatsioon'!$AG174),IF($G173=Tabelid!$L$4,IFERROR(SUMIFS($E:$E,$G:$G,Tabelid!$L$1,$C:$C,Tabelid!$J$4,$H:$H,AB$2,$A:$A,$A173)/SUMIFS($E:$E,$G:$G,Tabelid!$L$1,$C:$C,Tabelid!$J$4,$A:$A,$A173),0),IF($G173=Tabelid!$L$5,IFERROR(SUMIFS($E:$E,$G:$G,Tabelid!$L$1,$C:$C,Tabelid!$J$4,$H:$H,AB$2)/SUMIFS($E:$E,$G:$G,Tabelid!$L$1,$C:$C,Tabelid!$J$4),0),""))),"")</f>
        <v>0</v>
      </c>
      <c r="AC173" s="31">
        <f ca="1">IFERROR(IF($G173=Tabelid!$L$6,$E173*J173,IFERROR($E173*J173/SUM($J173:$AB173)*(Eksplikatsioon!O174)/SUMPRODUCT($J173:$AB173,Eksplikatsioon!$O174:$AG174),"")),"")</f>
        <v>1.1007492287351255</v>
      </c>
      <c r="AD173" s="31">
        <f ca="1">IFERROR(IF($G173=Tabelid!$L$6,$E173*K173,IFERROR($E173*K173/SUM($J173:$AB173)*(Eksplikatsioon!P174)/SUMPRODUCT($J173:$AB173,Eksplikatsioon!$O174:$AG174),"")),"")</f>
        <v>0</v>
      </c>
      <c r="AE173" s="31">
        <f ca="1">IFERROR(IF($G173=Tabelid!$L$6,$E173*L173,IFERROR($E173*L173/SUM($J173:$AB173)*(Eksplikatsioon!Q174)/SUMPRODUCT($J173:$AB173,Eksplikatsioon!$O174:$AG174),"")),"")</f>
        <v>0</v>
      </c>
      <c r="AF173" s="31">
        <f ca="1">IFERROR(IF($G173=Tabelid!$L$6,$E173*M173,IFERROR($E173*M173/SUM($J173:$AB173)*(Eksplikatsioon!R174)/SUMPRODUCT($J173:$AB173,Eksplikatsioon!$O174:$AG174),"")),"")</f>
        <v>0.73054208902600271</v>
      </c>
      <c r="AG173" s="31">
        <f ca="1">IFERROR(IF($G173=Tabelid!$L$6,$E173*N173,IFERROR($E173*N173/SUM($J173:$AB173)*(Eksplikatsioon!S174)/SUMPRODUCT($J173:$AB173,Eksplikatsioon!$O174:$AG174),"")),"")</f>
        <v>0</v>
      </c>
      <c r="AH173" s="31">
        <f ca="1">IFERROR(IF($G173=Tabelid!$L$6,$E173*O173,IFERROR($E173*O173/SUM($J173:$AB173)*(Eksplikatsioon!T174)/SUMPRODUCT($J173:$AB173,Eksplikatsioon!$O174:$AG174),"")),"")</f>
        <v>0</v>
      </c>
      <c r="AI173" s="31">
        <f ca="1">IFERROR(IF($G173=Tabelid!$L$6,$E173*P173,IFERROR($E173*P173/SUM($J173:$AB173)*(Eksplikatsioon!U174)/SUMPRODUCT($J173:$AB173,Eksplikatsioon!$O174:$AG174),"")),"")</f>
        <v>0</v>
      </c>
      <c r="AJ173" s="31">
        <f ca="1">IFERROR(IF($G173=Tabelid!$L$6,$E173*Q173,IFERROR($E173*Q173/SUM($J173:$AB173)*(Eksplikatsioon!V174)/SUMPRODUCT($J173:$AB173,Eksplikatsioon!$O174:$AG174),"")),"")</f>
        <v>0</v>
      </c>
      <c r="AK173" s="31">
        <f ca="1">IFERROR(IF($G173=Tabelid!$L$6,$E173*R173,IFERROR($E173*R173/SUM($J173:$AB173)*(Eksplikatsioon!W174)/SUMPRODUCT($J173:$AB173,Eksplikatsioon!$O174:$AG174),"")),"")</f>
        <v>0</v>
      </c>
      <c r="AL173" s="31">
        <f ca="1">IFERROR(IF($G173=Tabelid!$L$6,$E173*S173,IFERROR($E173*S173/SUM($J173:$AB173)*(Eksplikatsioon!X174)/SUMPRODUCT($J173:$AB173,Eksplikatsioon!$O174:$AG174),"")),"")</f>
        <v>0</v>
      </c>
      <c r="AM173" s="31">
        <f ca="1">IFERROR(IF($G173=Tabelid!$L$6,$E173*T173,IFERROR($E173*T173/SUM($J173:$AB173)*(Eksplikatsioon!Y174)/SUMPRODUCT($J173:$AB173,Eksplikatsioon!$O174:$AG174),"")),"")</f>
        <v>0.96870868223887197</v>
      </c>
      <c r="AN173" s="31">
        <f ca="1">IFERROR(IF($G173=Tabelid!$L$6,$E173*U173,IFERROR($E173*U173/SUM($J173:$AB173)*(Eksplikatsioon!Z174)/SUMPRODUCT($J173:$AB173,Eksplikatsioon!$O174:$AG174),"")),"")</f>
        <v>0</v>
      </c>
      <c r="AO173" s="31">
        <f ca="1">IFERROR(IF($G173=Tabelid!$L$6,$E173*V173,IFERROR($E173*V173/SUM($J173:$AB173)*(Eksplikatsioon!AA174)/SUMPRODUCT($J173:$AB173,Eksplikatsioon!$O174:$AG174),"")),"")</f>
        <v>0</v>
      </c>
      <c r="AP173" s="31">
        <f ca="1">IFERROR(IF($G173=Tabelid!$L$6,$E173*W173,IFERROR($E173*W173/SUM($J173:$AB173)*(Eksplikatsioon!AB174)/SUMPRODUCT($J173:$AB173,Eksplikatsioon!$O174:$AG174),"")),"")</f>
        <v>0</v>
      </c>
      <c r="AQ173" s="31">
        <f ca="1">IFERROR(IF($G173=Tabelid!$L$6,$E173*X173,IFERROR($E173*X173/SUM($J173:$AB173)*(Eksplikatsioon!AC174)/SUMPRODUCT($J173:$AB173,Eksplikatsioon!$O174:$AG174),"")),"")</f>
        <v>0</v>
      </c>
      <c r="AR173" s="31">
        <f ca="1">IFERROR(IF($G173=Tabelid!$L$6,$E173*Y173,IFERROR($E173*Y173/SUM($J173:$AB173)*(Eksplikatsioon!AD174)/SUMPRODUCT($J173:$AB173,Eksplikatsioon!$O174:$AG174),"")),"")</f>
        <v>0</v>
      </c>
      <c r="AS173" s="31">
        <f ca="1">IFERROR(IF($G173=Tabelid!$L$6,$E173*Z173,IFERROR($E173*Z173/SUM($J173:$AB173)*(Eksplikatsioon!AE174)/SUMPRODUCT($J173:$AB173,Eksplikatsioon!$O174:$AG174),"")),"")</f>
        <v>0</v>
      </c>
      <c r="AT173" s="31">
        <f ca="1">IFERROR(IF($G173=Tabelid!$L$6,$E173*AA173,IFERROR($E173*AA173/SUM($J173:$AB173)*(Eksplikatsioon!AF174)/SUMPRODUCT($J173:$AB173,Eksplikatsioon!$O174:$AG174),"")),"")</f>
        <v>0</v>
      </c>
      <c r="AU173" s="31">
        <f ca="1">IFERROR(IF($G173=Tabelid!$L$6,$E173*AB173,IFERROR($E173*AB173/SUM($J173:$AB173)*(Eksplikatsioon!AG174)/SUMPRODUCT($J173:$AB173,Eksplikatsioon!$O174:$AG174),"")),"")</f>
        <v>0</v>
      </c>
    </row>
    <row r="174" spans="1:47" x14ac:dyDescent="0.35">
      <c r="A174" s="23" t="str">
        <f>IF(Eksplikatsioon!A175=0,"",Eksplikatsioon!A175)</f>
        <v>04</v>
      </c>
      <c r="B174" s="60">
        <f>IF(Eksplikatsioon!B175=0,"",Eksplikatsioon!B175)</f>
        <v>407</v>
      </c>
      <c r="C174" s="23" t="str">
        <f>IF(Eksplikatsioon!C175=0,"",Eksplikatsioon!C175)</f>
        <v>ÜÜRITAV PIND</v>
      </c>
      <c r="D174" s="23" t="str">
        <f>IF(Eksplikatsioon!D175=0,"",Eksplikatsioon!D175)</f>
        <v>Puhkeruum</v>
      </c>
      <c r="E174" s="58">
        <f>IF(Eksplikatsioon!F175=0,"",Eksplikatsioon!F175)</f>
        <v>17.899999999999999</v>
      </c>
      <c r="F174" s="23" t="str">
        <f>IF(Eksplikatsioon!H175=0,"",Eksplikatsioon!H175)</f>
        <v>KRHO, SKA, VIRU MAAKOHUS</v>
      </c>
      <c r="G174" s="23" t="str">
        <f>IF(Eksplikatsioon!J175=0,"",Eksplikatsioon!J175)</f>
        <v>Ühiskasutuses muu pind (korrus)</v>
      </c>
      <c r="H174" s="23" t="str">
        <f>IF(Eksplikatsioon!K175=0,"",Eksplikatsioon!K175)</f>
        <v/>
      </c>
      <c r="I174" s="23" t="str">
        <f>IF(Eksplikatsioon!L175=0,"",Eksplikatsioon!L175)</f>
        <v/>
      </c>
      <c r="J174" s="31">
        <f ca="1">IFERROR(IF($G174=Tabelid!$L$6,Eksplikatsioon!O175/SUM(Eksplikatsioon!$O175:'Eksplikatsioon'!$AG175),IF($G174=Tabelid!$L$4,IFERROR(SUMIFS($E:$E,$G:$G,Tabelid!$L$1,$C:$C,Tabelid!$J$4,$H:$H,J$2,$A:$A,$A174)/SUMIFS($E:$E,$G:$G,Tabelid!$L$1,$C:$C,Tabelid!$J$4,$A:$A,$A174),0),IF($G174=Tabelid!$L$5,IFERROR(SUMIFS($E:$E,$G:$G,Tabelid!$L$1,$C:$C,Tabelid!$J$4,$H:$H,J$2)/SUMIFS($E:$E,$G:$G,Tabelid!$L$1,$C:$C,Tabelid!$J$4),0),""))),"")</f>
        <v>0.15586230997728459</v>
      </c>
      <c r="K174" s="31">
        <f ca="1">IFERROR(IF($G174=Tabelid!$L$6,Eksplikatsioon!P175/SUM(Eksplikatsioon!$O175:'Eksplikatsioon'!$AG175),IF($G174=Tabelid!$L$4,IFERROR(SUMIFS($E:$E,$G:$G,Tabelid!$L$1,$C:$C,Tabelid!$J$4,$H:$H,K$2,$A:$A,$A174)/SUMIFS($E:$E,$G:$G,Tabelid!$L$1,$C:$C,Tabelid!$J$4,$A:$A,$A174),0),IF($G174=Tabelid!$L$5,IFERROR(SUMIFS($E:$E,$G:$G,Tabelid!$L$1,$C:$C,Tabelid!$J$4,$H:$H,K$2)/SUMIFS($E:$E,$G:$G,Tabelid!$L$1,$C:$C,Tabelid!$J$4),0),""))),"")</f>
        <v>0</v>
      </c>
      <c r="L174" s="31">
        <f ca="1">IFERROR(IF($G174=Tabelid!$L$6,Eksplikatsioon!Q175/SUM(Eksplikatsioon!$O175:'Eksplikatsioon'!$AG175),IF($G174=Tabelid!$L$4,IFERROR(SUMIFS($E:$E,$G:$G,Tabelid!$L$1,$C:$C,Tabelid!$J$4,$H:$H,L$2,$A:$A,$A174)/SUMIFS($E:$E,$G:$G,Tabelid!$L$1,$C:$C,Tabelid!$J$4,$A:$A,$A174),0),IF($G174=Tabelid!$L$5,IFERROR(SUMIFS($E:$E,$G:$G,Tabelid!$L$1,$C:$C,Tabelid!$J$4,$H:$H,L$2)/SUMIFS($E:$E,$G:$G,Tabelid!$L$1,$C:$C,Tabelid!$J$4),0),""))),"")</f>
        <v>0.57679538703477184</v>
      </c>
      <c r="M174" s="31">
        <f ca="1">IFERROR(IF($G174=Tabelid!$L$6,Eksplikatsioon!R175/SUM(Eksplikatsioon!$O175:'Eksplikatsioon'!$AG175),IF($G174=Tabelid!$L$4,IFERROR(SUMIFS($E:$E,$G:$G,Tabelid!$L$1,$C:$C,Tabelid!$J$4,$H:$H,M$2,$A:$A,$A174)/SUMIFS($E:$E,$G:$G,Tabelid!$L$1,$C:$C,Tabelid!$J$4,$A:$A,$A174),0),IF($G174=Tabelid!$L$5,IFERROR(SUMIFS($E:$E,$G:$G,Tabelid!$L$1,$C:$C,Tabelid!$J$4,$H:$H,M$2)/SUMIFS($E:$E,$G:$G,Tabelid!$L$1,$C:$C,Tabelid!$J$4),0),""))),"")</f>
        <v>0.10344225056788398</v>
      </c>
      <c r="N174" s="31">
        <f ca="1">IFERROR(IF($G174=Tabelid!$L$6,Eksplikatsioon!S175/SUM(Eksplikatsioon!$O175:'Eksplikatsioon'!$AG175),IF($G174=Tabelid!$L$4,IFERROR(SUMIFS($E:$E,$G:$G,Tabelid!$L$1,$C:$C,Tabelid!$J$4,$H:$H,N$2,$A:$A,$A174)/SUMIFS($E:$E,$G:$G,Tabelid!$L$1,$C:$C,Tabelid!$J$4,$A:$A,$A174),0),IF($G174=Tabelid!$L$5,IFERROR(SUMIFS($E:$E,$G:$G,Tabelid!$L$1,$C:$C,Tabelid!$J$4,$H:$H,N$2)/SUMIFS($E:$E,$G:$G,Tabelid!$L$1,$C:$C,Tabelid!$J$4),0),""))),"")</f>
        <v>0</v>
      </c>
      <c r="O174" s="31">
        <f ca="1">IFERROR(IF($G174=Tabelid!$L$6,Eksplikatsioon!T175/SUM(Eksplikatsioon!$O175:'Eksplikatsioon'!$AG175),IF($G174=Tabelid!$L$4,IFERROR(SUMIFS($E:$E,$G:$G,Tabelid!$L$1,$C:$C,Tabelid!$J$4,$H:$H,O$2,$A:$A,$A174)/SUMIFS($E:$E,$G:$G,Tabelid!$L$1,$C:$C,Tabelid!$J$4,$A:$A,$A174),0),IF($G174=Tabelid!$L$5,IFERROR(SUMIFS($E:$E,$G:$G,Tabelid!$L$1,$C:$C,Tabelid!$J$4,$H:$H,O$2)/SUMIFS($E:$E,$G:$G,Tabelid!$L$1,$C:$C,Tabelid!$J$4),0),""))),"")</f>
        <v>0</v>
      </c>
      <c r="P174" s="31">
        <f ca="1">IFERROR(IF($G174=Tabelid!$L$6,Eksplikatsioon!U175/SUM(Eksplikatsioon!$O175:'Eksplikatsioon'!$AG175),IF($G174=Tabelid!$L$4,IFERROR(SUMIFS($E:$E,$G:$G,Tabelid!$L$1,$C:$C,Tabelid!$J$4,$H:$H,P$2,$A:$A,$A174)/SUMIFS($E:$E,$G:$G,Tabelid!$L$1,$C:$C,Tabelid!$J$4,$A:$A,$A174),0),IF($G174=Tabelid!$L$5,IFERROR(SUMIFS($E:$E,$G:$G,Tabelid!$L$1,$C:$C,Tabelid!$J$4,$H:$H,P$2)/SUMIFS($E:$E,$G:$G,Tabelid!$L$1,$C:$C,Tabelid!$J$4),0),""))),"")</f>
        <v>0</v>
      </c>
      <c r="Q174" s="31">
        <f ca="1">IFERROR(IF($G174=Tabelid!$L$6,Eksplikatsioon!V175/SUM(Eksplikatsioon!$O175:'Eksplikatsioon'!$AG175),IF($G174=Tabelid!$L$4,IFERROR(SUMIFS($E:$E,$G:$G,Tabelid!$L$1,$C:$C,Tabelid!$J$4,$H:$H,Q$2,$A:$A,$A174)/SUMIFS($E:$E,$G:$G,Tabelid!$L$1,$C:$C,Tabelid!$J$4,$A:$A,$A174),0),IF($G174=Tabelid!$L$5,IFERROR(SUMIFS($E:$E,$G:$G,Tabelid!$L$1,$C:$C,Tabelid!$J$4,$H:$H,Q$2)/SUMIFS($E:$E,$G:$G,Tabelid!$L$1,$C:$C,Tabelid!$J$4),0),""))),"")</f>
        <v>0</v>
      </c>
      <c r="R174" s="31">
        <f ca="1">IFERROR(IF($G174=Tabelid!$L$6,Eksplikatsioon!W175/SUM(Eksplikatsioon!$O175:'Eksplikatsioon'!$AG175),IF($G174=Tabelid!$L$4,IFERROR(SUMIFS($E:$E,$G:$G,Tabelid!$L$1,$C:$C,Tabelid!$J$4,$H:$H,R$2,$A:$A,$A174)/SUMIFS($E:$E,$G:$G,Tabelid!$L$1,$C:$C,Tabelid!$J$4,$A:$A,$A174),0),IF($G174=Tabelid!$L$5,IFERROR(SUMIFS($E:$E,$G:$G,Tabelid!$L$1,$C:$C,Tabelid!$J$4,$H:$H,R$2)/SUMIFS($E:$E,$G:$G,Tabelid!$L$1,$C:$C,Tabelid!$J$4),0),""))),"")</f>
        <v>0</v>
      </c>
      <c r="S174" s="31">
        <f ca="1">IFERROR(IF($G174=Tabelid!$L$6,Eksplikatsioon!X175/SUM(Eksplikatsioon!$O175:'Eksplikatsioon'!$AG175),IF($G174=Tabelid!$L$4,IFERROR(SUMIFS($E:$E,$G:$G,Tabelid!$L$1,$C:$C,Tabelid!$J$4,$H:$H,S$2,$A:$A,$A174)/SUMIFS($E:$E,$G:$G,Tabelid!$L$1,$C:$C,Tabelid!$J$4,$A:$A,$A174),0),IF($G174=Tabelid!$L$5,IFERROR(SUMIFS($E:$E,$G:$G,Tabelid!$L$1,$C:$C,Tabelid!$J$4,$H:$H,S$2)/SUMIFS($E:$E,$G:$G,Tabelid!$L$1,$C:$C,Tabelid!$J$4),0),""))),"")</f>
        <v>0</v>
      </c>
      <c r="T174" s="31">
        <f ca="1">IFERROR(IF($G174=Tabelid!$L$6,Eksplikatsioon!Y175/SUM(Eksplikatsioon!$O175:'Eksplikatsioon'!$AG175),IF($G174=Tabelid!$L$4,IFERROR(SUMIFS($E:$E,$G:$G,Tabelid!$L$1,$C:$C,Tabelid!$J$4,$H:$H,T$2,$A:$A,$A174)/SUMIFS($E:$E,$G:$G,Tabelid!$L$1,$C:$C,Tabelid!$J$4,$A:$A,$A174),0),IF($G174=Tabelid!$L$5,IFERROR(SUMIFS($E:$E,$G:$G,Tabelid!$L$1,$C:$C,Tabelid!$J$4,$H:$H,T$2)/SUMIFS($E:$E,$G:$G,Tabelid!$L$1,$C:$C,Tabelid!$J$4),0),""))),"")</f>
        <v>0.13716582212126505</v>
      </c>
      <c r="U174" s="31">
        <f ca="1">IFERROR(IF($G174=Tabelid!$L$6,Eksplikatsioon!Z175/SUM(Eksplikatsioon!$O175:'Eksplikatsioon'!$AG175),IF($G174=Tabelid!$L$4,IFERROR(SUMIFS($E:$E,$G:$G,Tabelid!$L$1,$C:$C,Tabelid!$J$4,$H:$H,U$2,$A:$A,$A174)/SUMIFS($E:$E,$G:$G,Tabelid!$L$1,$C:$C,Tabelid!$J$4,$A:$A,$A174),0),IF($G174=Tabelid!$L$5,IFERROR(SUMIFS($E:$E,$G:$G,Tabelid!$L$1,$C:$C,Tabelid!$J$4,$H:$H,U$2)/SUMIFS($E:$E,$G:$G,Tabelid!$L$1,$C:$C,Tabelid!$J$4),0),""))),"")</f>
        <v>2.6734230298794338E-2</v>
      </c>
      <c r="V174" s="31">
        <f ca="1">IFERROR(IF($G174=Tabelid!$L$6,Eksplikatsioon!AA175/SUM(Eksplikatsioon!$O175:'Eksplikatsioon'!$AG175),IF($G174=Tabelid!$L$4,IFERROR(SUMIFS($E:$E,$G:$G,Tabelid!$L$1,$C:$C,Tabelid!$J$4,$H:$H,V$2,$A:$A,$A174)/SUMIFS($E:$E,$G:$G,Tabelid!$L$1,$C:$C,Tabelid!$J$4,$A:$A,$A174),0),IF($G174=Tabelid!$L$5,IFERROR(SUMIFS($E:$E,$G:$G,Tabelid!$L$1,$C:$C,Tabelid!$J$4,$H:$H,V$2)/SUMIFS($E:$E,$G:$G,Tabelid!$L$1,$C:$C,Tabelid!$J$4),0),""))),"")</f>
        <v>0</v>
      </c>
      <c r="W174" s="31">
        <f ca="1">IFERROR(IF($G174=Tabelid!$L$6,Eksplikatsioon!AB175/SUM(Eksplikatsioon!$O175:'Eksplikatsioon'!$AG175),IF($G174=Tabelid!$L$4,IFERROR(SUMIFS($E:$E,$G:$G,Tabelid!$L$1,$C:$C,Tabelid!$J$4,$H:$H,W$2,$A:$A,$A174)/SUMIFS($E:$E,$G:$G,Tabelid!$L$1,$C:$C,Tabelid!$J$4,$A:$A,$A174),0),IF($G174=Tabelid!$L$5,IFERROR(SUMIFS($E:$E,$G:$G,Tabelid!$L$1,$C:$C,Tabelid!$J$4,$H:$H,W$2)/SUMIFS($E:$E,$G:$G,Tabelid!$L$1,$C:$C,Tabelid!$J$4),0),""))),"")</f>
        <v>0</v>
      </c>
      <c r="X174" s="31">
        <f ca="1">IFERROR(IF($G174=Tabelid!$L$6,Eksplikatsioon!AC175/SUM(Eksplikatsioon!$O175:'Eksplikatsioon'!$AG175),IF($G174=Tabelid!$L$4,IFERROR(SUMIFS($E:$E,$G:$G,Tabelid!$L$1,$C:$C,Tabelid!$J$4,$H:$H,X$2,$A:$A,$A174)/SUMIFS($E:$E,$G:$G,Tabelid!$L$1,$C:$C,Tabelid!$J$4,$A:$A,$A174),0),IF($G174=Tabelid!$L$5,IFERROR(SUMIFS($E:$E,$G:$G,Tabelid!$L$1,$C:$C,Tabelid!$J$4,$H:$H,X$2)/SUMIFS($E:$E,$G:$G,Tabelid!$L$1,$C:$C,Tabelid!$J$4),0),""))),"")</f>
        <v>0</v>
      </c>
      <c r="Y174" s="31">
        <f ca="1">IFERROR(IF($G174=Tabelid!$L$6,Eksplikatsioon!AD175/SUM(Eksplikatsioon!$O175:'Eksplikatsioon'!$AG175),IF($G174=Tabelid!$L$4,IFERROR(SUMIFS($E:$E,$G:$G,Tabelid!$L$1,$C:$C,Tabelid!$J$4,$H:$H,Y$2,$A:$A,$A174)/SUMIFS($E:$E,$G:$G,Tabelid!$L$1,$C:$C,Tabelid!$J$4,$A:$A,$A174),0),IF($G174=Tabelid!$L$5,IFERROR(SUMIFS($E:$E,$G:$G,Tabelid!$L$1,$C:$C,Tabelid!$J$4,$H:$H,Y$2)/SUMIFS($E:$E,$G:$G,Tabelid!$L$1,$C:$C,Tabelid!$J$4),0),""))),"")</f>
        <v>0</v>
      </c>
      <c r="Z174" s="31">
        <f ca="1">IFERROR(IF($G174=Tabelid!$L$6,Eksplikatsioon!AE175/SUM(Eksplikatsioon!$O175:'Eksplikatsioon'!$AG175),IF($G174=Tabelid!$L$4,IFERROR(SUMIFS($E:$E,$G:$G,Tabelid!$L$1,$C:$C,Tabelid!$J$4,$H:$H,Z$2,$A:$A,$A174)/SUMIFS($E:$E,$G:$G,Tabelid!$L$1,$C:$C,Tabelid!$J$4,$A:$A,$A174),0),IF($G174=Tabelid!$L$5,IFERROR(SUMIFS($E:$E,$G:$G,Tabelid!$L$1,$C:$C,Tabelid!$J$4,$H:$H,Z$2)/SUMIFS($E:$E,$G:$G,Tabelid!$L$1,$C:$C,Tabelid!$J$4),0),""))),"")</f>
        <v>0</v>
      </c>
      <c r="AA174" s="31">
        <f ca="1">IFERROR(IF($G174=Tabelid!$L$6,Eksplikatsioon!AF175/SUM(Eksplikatsioon!$O175:'Eksplikatsioon'!$AG175),IF($G174=Tabelid!$L$4,IFERROR(SUMIFS($E:$E,$G:$G,Tabelid!$L$1,$C:$C,Tabelid!$J$4,$H:$H,AA$2,$A:$A,$A174)/SUMIFS($E:$E,$G:$G,Tabelid!$L$1,$C:$C,Tabelid!$J$4,$A:$A,$A174),0),IF($G174=Tabelid!$L$5,IFERROR(SUMIFS($E:$E,$G:$G,Tabelid!$L$1,$C:$C,Tabelid!$J$4,$H:$H,AA$2)/SUMIFS($E:$E,$G:$G,Tabelid!$L$1,$C:$C,Tabelid!$J$4),0),""))),"")</f>
        <v>0</v>
      </c>
      <c r="AB174" s="31">
        <f ca="1">IFERROR(IF($G174=Tabelid!$L$6,Eksplikatsioon!AG175/SUM(Eksplikatsioon!$O175:'Eksplikatsioon'!$AG175),IF($G174=Tabelid!$L$4,IFERROR(SUMIFS($E:$E,$G:$G,Tabelid!$L$1,$C:$C,Tabelid!$J$4,$H:$H,AB$2,$A:$A,$A174)/SUMIFS($E:$E,$G:$G,Tabelid!$L$1,$C:$C,Tabelid!$J$4,$A:$A,$A174),0),IF($G174=Tabelid!$L$5,IFERROR(SUMIFS($E:$E,$G:$G,Tabelid!$L$1,$C:$C,Tabelid!$J$4,$H:$H,AB$2)/SUMIFS($E:$E,$G:$G,Tabelid!$L$1,$C:$C,Tabelid!$J$4),0),""))),"")</f>
        <v>0</v>
      </c>
      <c r="AC174" s="31">
        <f ca="1">IFERROR(IF($G174=Tabelid!$L$6,$E174*J174,IFERROR($E174*J174/SUM($J174:$AB174)*(Eksplikatsioon!O175)/SUMPRODUCT($J174:$AB174,Eksplikatsioon!$O175:$AG175),"")),"")</f>
        <v>7.036932569413838</v>
      </c>
      <c r="AD174" s="31">
        <f ca="1">IFERROR(IF($G174=Tabelid!$L$6,$E174*K174,IFERROR($E174*K174/SUM($J174:$AB174)*(Eksplikatsioon!P175)/SUMPRODUCT($J174:$AB174,Eksplikatsioon!$O175:$AG175),"")),"")</f>
        <v>0</v>
      </c>
      <c r="AE174" s="31">
        <f ca="1">IFERROR(IF($G174=Tabelid!$L$6,$E174*L174,IFERROR($E174*L174/SUM($J174:$AB174)*(Eksplikatsioon!Q175)/SUMPRODUCT($J174:$AB174,Eksplikatsioon!$O175:$AG175),"")),"")</f>
        <v>0</v>
      </c>
      <c r="AF174" s="31">
        <f ca="1">IFERROR(IF($G174=Tabelid!$L$6,$E174*M174,IFERROR($E174*M174/SUM($J174:$AB174)*(Eksplikatsioon!R175)/SUMPRODUCT($J174:$AB174,Eksplikatsioon!$O175:$AG175),"")),"")</f>
        <v>4.6702512119876607</v>
      </c>
      <c r="AG174" s="31">
        <f ca="1">IFERROR(IF($G174=Tabelid!$L$6,$E174*N174,IFERROR($E174*N174/SUM($J174:$AB174)*(Eksplikatsioon!S175)/SUMPRODUCT($J174:$AB174,Eksplikatsioon!$O175:$AG175),"")),"")</f>
        <v>0</v>
      </c>
      <c r="AH174" s="31">
        <f ca="1">IFERROR(IF($G174=Tabelid!$L$6,$E174*O174,IFERROR($E174*O174/SUM($J174:$AB174)*(Eksplikatsioon!T175)/SUMPRODUCT($J174:$AB174,Eksplikatsioon!$O175:$AG175),"")),"")</f>
        <v>0</v>
      </c>
      <c r="AI174" s="31">
        <f ca="1">IFERROR(IF($G174=Tabelid!$L$6,$E174*P174,IFERROR($E174*P174/SUM($J174:$AB174)*(Eksplikatsioon!U175)/SUMPRODUCT($J174:$AB174,Eksplikatsioon!$O175:$AG175),"")),"")</f>
        <v>0</v>
      </c>
      <c r="AJ174" s="31">
        <f ca="1">IFERROR(IF($G174=Tabelid!$L$6,$E174*Q174,IFERROR($E174*Q174/SUM($J174:$AB174)*(Eksplikatsioon!V175)/SUMPRODUCT($J174:$AB174,Eksplikatsioon!$O175:$AG175),"")),"")</f>
        <v>0</v>
      </c>
      <c r="AK174" s="31">
        <f ca="1">IFERROR(IF($G174=Tabelid!$L$6,$E174*R174,IFERROR($E174*R174/SUM($J174:$AB174)*(Eksplikatsioon!W175)/SUMPRODUCT($J174:$AB174,Eksplikatsioon!$O175:$AG175),"")),"")</f>
        <v>0</v>
      </c>
      <c r="AL174" s="31">
        <f ca="1">IFERROR(IF($G174=Tabelid!$L$6,$E174*S174,IFERROR($E174*S174/SUM($J174:$AB174)*(Eksplikatsioon!X175)/SUMPRODUCT($J174:$AB174,Eksplikatsioon!$O175:$AG175),"")),"")</f>
        <v>0</v>
      </c>
      <c r="AM174" s="31">
        <f ca="1">IFERROR(IF($G174=Tabelid!$L$6,$E174*T174,IFERROR($E174*T174/SUM($J174:$AB174)*(Eksplikatsioon!Y175)/SUMPRODUCT($J174:$AB174,Eksplikatsioon!$O175:$AG175),"")),"")</f>
        <v>6.1928162185985025</v>
      </c>
      <c r="AN174" s="31">
        <f ca="1">IFERROR(IF($G174=Tabelid!$L$6,$E174*U174,IFERROR($E174*U174/SUM($J174:$AB174)*(Eksplikatsioon!Z175)/SUMPRODUCT($J174:$AB174,Eksplikatsioon!$O175:$AG175),"")),"")</f>
        <v>0</v>
      </c>
      <c r="AO174" s="31">
        <f ca="1">IFERROR(IF($G174=Tabelid!$L$6,$E174*V174,IFERROR($E174*V174/SUM($J174:$AB174)*(Eksplikatsioon!AA175)/SUMPRODUCT($J174:$AB174,Eksplikatsioon!$O175:$AG175),"")),"")</f>
        <v>0</v>
      </c>
      <c r="AP174" s="31">
        <f ca="1">IFERROR(IF($G174=Tabelid!$L$6,$E174*W174,IFERROR($E174*W174/SUM($J174:$AB174)*(Eksplikatsioon!AB175)/SUMPRODUCT($J174:$AB174,Eksplikatsioon!$O175:$AG175),"")),"")</f>
        <v>0</v>
      </c>
      <c r="AQ174" s="31">
        <f ca="1">IFERROR(IF($G174=Tabelid!$L$6,$E174*X174,IFERROR($E174*X174/SUM($J174:$AB174)*(Eksplikatsioon!AC175)/SUMPRODUCT($J174:$AB174,Eksplikatsioon!$O175:$AG175),"")),"")</f>
        <v>0</v>
      </c>
      <c r="AR174" s="31">
        <f ca="1">IFERROR(IF($G174=Tabelid!$L$6,$E174*Y174,IFERROR($E174*Y174/SUM($J174:$AB174)*(Eksplikatsioon!AD175)/SUMPRODUCT($J174:$AB174,Eksplikatsioon!$O175:$AG175),"")),"")</f>
        <v>0</v>
      </c>
      <c r="AS174" s="31">
        <f ca="1">IFERROR(IF($G174=Tabelid!$L$6,$E174*Z174,IFERROR($E174*Z174/SUM($J174:$AB174)*(Eksplikatsioon!AE175)/SUMPRODUCT($J174:$AB174,Eksplikatsioon!$O175:$AG175),"")),"")</f>
        <v>0</v>
      </c>
      <c r="AT174" s="31">
        <f ca="1">IFERROR(IF($G174=Tabelid!$L$6,$E174*AA174,IFERROR($E174*AA174/SUM($J174:$AB174)*(Eksplikatsioon!AF175)/SUMPRODUCT($J174:$AB174,Eksplikatsioon!$O175:$AG175),"")),"")</f>
        <v>0</v>
      </c>
      <c r="AU174" s="31">
        <f ca="1">IFERROR(IF($G174=Tabelid!$L$6,$E174*AB174,IFERROR($E174*AB174/SUM($J174:$AB174)*(Eksplikatsioon!AG175)/SUMPRODUCT($J174:$AB174,Eksplikatsioon!$O175:$AG175),"")),"")</f>
        <v>0</v>
      </c>
    </row>
    <row r="175" spans="1:47" x14ac:dyDescent="0.35">
      <c r="A175" s="23" t="str">
        <f>IF(Eksplikatsioon!A176=0,"",Eksplikatsioon!A176)</f>
        <v>04</v>
      </c>
      <c r="B175" s="60">
        <f>IF(Eksplikatsioon!B176=0,"",Eksplikatsioon!B176)</f>
        <v>408</v>
      </c>
      <c r="C175" s="23" t="str">
        <f>IF(Eksplikatsioon!C176=0,"",Eksplikatsioon!C176)</f>
        <v>ÜÜRITAV PIND</v>
      </c>
      <c r="D175" s="23" t="str">
        <f>IF(Eksplikatsioon!D176=0,"",Eksplikatsioon!D176)</f>
        <v>Kabinet/Büroo</v>
      </c>
      <c r="E175" s="58">
        <f>IF(Eksplikatsioon!F176=0,"",Eksplikatsioon!F176)</f>
        <v>16.2</v>
      </c>
      <c r="F175" s="23" t="str">
        <f>IF(Eksplikatsioon!H176=0,"",Eksplikatsioon!H176)</f>
        <v/>
      </c>
      <c r="G175" s="23" t="str">
        <f>IF(Eksplikatsioon!J176=0,"",Eksplikatsioon!J176)</f>
        <v>Ainukasutuses pind</v>
      </c>
      <c r="H175" s="23" t="str">
        <f>IF(Eksplikatsioon!K176=0,"",Eksplikatsioon!K176)</f>
        <v>Tallinna Vangla</v>
      </c>
      <c r="I175" s="23" t="str">
        <f>IF(Eksplikatsioon!L176=0,"",Eksplikatsioon!L176)</f>
        <v>KOOLI2_05</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35">
      <c r="A176" s="23" t="str">
        <f>IF(Eksplikatsioon!A177=0,"",Eksplikatsioon!A177)</f>
        <v>04</v>
      </c>
      <c r="B176" s="60">
        <f>IF(Eksplikatsioon!B177=0,"",Eksplikatsioon!B177)</f>
        <v>409</v>
      </c>
      <c r="C176" s="23" t="str">
        <f>IF(Eksplikatsioon!C177=0,"",Eksplikatsioon!C177)</f>
        <v>ÜÜRITAV PIND</v>
      </c>
      <c r="D176" s="23" t="str">
        <f>IF(Eksplikatsioon!D177=0,"",Eksplikatsioon!D177)</f>
        <v>Kabinet/Büroo</v>
      </c>
      <c r="E176" s="58">
        <f>IF(Eksplikatsioon!F177=0,"",Eksplikatsioon!F177)</f>
        <v>17.600000000000001</v>
      </c>
      <c r="F176" s="23" t="str">
        <f>IF(Eksplikatsioon!H177=0,"",Eksplikatsioon!H177)</f>
        <v/>
      </c>
      <c r="G176" s="23" t="str">
        <f>IF(Eksplikatsioon!J177=0,"",Eksplikatsioon!J177)</f>
        <v>Ainukasutuses pind</v>
      </c>
      <c r="H176" s="23" t="str">
        <f>IF(Eksplikatsioon!K177=0,"",Eksplikatsioon!K177)</f>
        <v>Tallinna Vangla</v>
      </c>
      <c r="I176" s="23" t="str">
        <f>IF(Eksplikatsioon!L177=0,"",Eksplikatsioon!L177)</f>
        <v>KOOLI2_05</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35">
      <c r="A177" s="23" t="str">
        <f>IF(Eksplikatsioon!A178=0,"",Eksplikatsioon!A178)</f>
        <v>04</v>
      </c>
      <c r="B177" s="60">
        <f>IF(Eksplikatsioon!B178=0,"",Eksplikatsioon!B178)</f>
        <v>410</v>
      </c>
      <c r="C177" s="23" t="str">
        <f>IF(Eksplikatsioon!C178=0,"",Eksplikatsioon!C178)</f>
        <v>ÜÜRITAV PIND</v>
      </c>
      <c r="D177" s="23" t="str">
        <f>IF(Eksplikatsioon!D178=0,"",Eksplikatsioon!D178)</f>
        <v>Kabinet/Büroo</v>
      </c>
      <c r="E177" s="58">
        <f>IF(Eksplikatsioon!F178=0,"",Eksplikatsioon!F178)</f>
        <v>16.5</v>
      </c>
      <c r="F177" s="23" t="str">
        <f>IF(Eksplikatsioon!H178=0,"",Eksplikatsioon!H178)</f>
        <v/>
      </c>
      <c r="G177" s="23" t="str">
        <f>IF(Eksplikatsioon!J178=0,"",Eksplikatsioon!J178)</f>
        <v>Ainukasutuses pind</v>
      </c>
      <c r="H177" s="23" t="str">
        <f>IF(Eksplikatsioon!K178=0,"",Eksplikatsioon!K178)</f>
        <v>Tallinna Vangla</v>
      </c>
      <c r="I177" s="23" t="str">
        <f>IF(Eksplikatsioon!L178=0,"",Eksplikatsioon!L178)</f>
        <v>KOOLI2_05</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35">
      <c r="A178" s="23" t="str">
        <f>IF(Eksplikatsioon!A179=0,"",Eksplikatsioon!A179)</f>
        <v>04</v>
      </c>
      <c r="B178" s="60">
        <f>IF(Eksplikatsioon!B179=0,"",Eksplikatsioon!B179)</f>
        <v>411</v>
      </c>
      <c r="C178" s="23" t="str">
        <f>IF(Eksplikatsioon!C179=0,"",Eksplikatsioon!C179)</f>
        <v>ÜÜRITAV PIND</v>
      </c>
      <c r="D178" s="23" t="str">
        <f>IF(Eksplikatsioon!D179=0,"",Eksplikatsioon!D179)</f>
        <v>Nõupidamise ruum</v>
      </c>
      <c r="E178" s="58">
        <f>IF(Eksplikatsioon!F179=0,"",Eksplikatsioon!F179)</f>
        <v>25.2</v>
      </c>
      <c r="F178" s="23" t="str">
        <f>IF(Eksplikatsioon!H179=0,"",Eksplikatsioon!H179)</f>
        <v>KRHO, SKA, VIRU MAAKOHUS</v>
      </c>
      <c r="G178" s="23" t="str">
        <f>IF(Eksplikatsioon!J179=0,"",Eksplikatsioon!J179)</f>
        <v>Ühiskasutuses muu pind (korrus)</v>
      </c>
      <c r="H178" s="23" t="str">
        <f>IF(Eksplikatsioon!K179=0,"",Eksplikatsioon!K179)</f>
        <v/>
      </c>
      <c r="I178" s="23" t="str">
        <f>IF(Eksplikatsioon!L179=0,"",Eksplikatsioon!L179)</f>
        <v/>
      </c>
      <c r="J178" s="31">
        <f ca="1">IFERROR(IF($G178=Tabelid!$L$6,Eksplikatsioon!O179/SUM(Eksplikatsioon!$O179:'Eksplikatsioon'!$AG179),IF($G178=Tabelid!$L$4,IFERROR(SUMIFS($E:$E,$G:$G,Tabelid!$L$1,$C:$C,Tabelid!$J$4,$H:$H,J$2,$A:$A,$A178)/SUMIFS($E:$E,$G:$G,Tabelid!$L$1,$C:$C,Tabelid!$J$4,$A:$A,$A178),0),IF($G178=Tabelid!$L$5,IFERROR(SUMIFS($E:$E,$G:$G,Tabelid!$L$1,$C:$C,Tabelid!$J$4,$H:$H,J$2)/SUMIFS($E:$E,$G:$G,Tabelid!$L$1,$C:$C,Tabelid!$J$4),0),""))),"")</f>
        <v>0.15586230997728459</v>
      </c>
      <c r="K178" s="31">
        <f ca="1">IFERROR(IF($G178=Tabelid!$L$6,Eksplikatsioon!P179/SUM(Eksplikatsioon!$O179:'Eksplikatsioon'!$AG179),IF($G178=Tabelid!$L$4,IFERROR(SUMIFS($E:$E,$G:$G,Tabelid!$L$1,$C:$C,Tabelid!$J$4,$H:$H,K$2,$A:$A,$A178)/SUMIFS($E:$E,$G:$G,Tabelid!$L$1,$C:$C,Tabelid!$J$4,$A:$A,$A178),0),IF($G178=Tabelid!$L$5,IFERROR(SUMIFS($E:$E,$G:$G,Tabelid!$L$1,$C:$C,Tabelid!$J$4,$H:$H,K$2)/SUMIFS($E:$E,$G:$G,Tabelid!$L$1,$C:$C,Tabelid!$J$4),0),""))),"")</f>
        <v>0</v>
      </c>
      <c r="L178" s="31">
        <f ca="1">IFERROR(IF($G178=Tabelid!$L$6,Eksplikatsioon!Q179/SUM(Eksplikatsioon!$O179:'Eksplikatsioon'!$AG179),IF($G178=Tabelid!$L$4,IFERROR(SUMIFS($E:$E,$G:$G,Tabelid!$L$1,$C:$C,Tabelid!$J$4,$H:$H,L$2,$A:$A,$A178)/SUMIFS($E:$E,$G:$G,Tabelid!$L$1,$C:$C,Tabelid!$J$4,$A:$A,$A178),0),IF($G178=Tabelid!$L$5,IFERROR(SUMIFS($E:$E,$G:$G,Tabelid!$L$1,$C:$C,Tabelid!$J$4,$H:$H,L$2)/SUMIFS($E:$E,$G:$G,Tabelid!$L$1,$C:$C,Tabelid!$J$4),0),""))),"")</f>
        <v>0.57679538703477184</v>
      </c>
      <c r="M178" s="31">
        <f ca="1">IFERROR(IF($G178=Tabelid!$L$6,Eksplikatsioon!R179/SUM(Eksplikatsioon!$O179:'Eksplikatsioon'!$AG179),IF($G178=Tabelid!$L$4,IFERROR(SUMIFS($E:$E,$G:$G,Tabelid!$L$1,$C:$C,Tabelid!$J$4,$H:$H,M$2,$A:$A,$A178)/SUMIFS($E:$E,$G:$G,Tabelid!$L$1,$C:$C,Tabelid!$J$4,$A:$A,$A178),0),IF($G178=Tabelid!$L$5,IFERROR(SUMIFS($E:$E,$G:$G,Tabelid!$L$1,$C:$C,Tabelid!$J$4,$H:$H,M$2)/SUMIFS($E:$E,$G:$G,Tabelid!$L$1,$C:$C,Tabelid!$J$4),0),""))),"")</f>
        <v>0.10344225056788398</v>
      </c>
      <c r="N178" s="31">
        <f ca="1">IFERROR(IF($G178=Tabelid!$L$6,Eksplikatsioon!S179/SUM(Eksplikatsioon!$O179:'Eksplikatsioon'!$AG179),IF($G178=Tabelid!$L$4,IFERROR(SUMIFS($E:$E,$G:$G,Tabelid!$L$1,$C:$C,Tabelid!$J$4,$H:$H,N$2,$A:$A,$A178)/SUMIFS($E:$E,$G:$G,Tabelid!$L$1,$C:$C,Tabelid!$J$4,$A:$A,$A178),0),IF($G178=Tabelid!$L$5,IFERROR(SUMIFS($E:$E,$G:$G,Tabelid!$L$1,$C:$C,Tabelid!$J$4,$H:$H,N$2)/SUMIFS($E:$E,$G:$G,Tabelid!$L$1,$C:$C,Tabelid!$J$4),0),""))),"")</f>
        <v>0</v>
      </c>
      <c r="O178" s="31">
        <f ca="1">IFERROR(IF($G178=Tabelid!$L$6,Eksplikatsioon!T179/SUM(Eksplikatsioon!$O179:'Eksplikatsioon'!$AG179),IF($G178=Tabelid!$L$4,IFERROR(SUMIFS($E:$E,$G:$G,Tabelid!$L$1,$C:$C,Tabelid!$J$4,$H:$H,O$2,$A:$A,$A178)/SUMIFS($E:$E,$G:$G,Tabelid!$L$1,$C:$C,Tabelid!$J$4,$A:$A,$A178),0),IF($G178=Tabelid!$L$5,IFERROR(SUMIFS($E:$E,$G:$G,Tabelid!$L$1,$C:$C,Tabelid!$J$4,$H:$H,O$2)/SUMIFS($E:$E,$G:$G,Tabelid!$L$1,$C:$C,Tabelid!$J$4),0),""))),"")</f>
        <v>0</v>
      </c>
      <c r="P178" s="31">
        <f ca="1">IFERROR(IF($G178=Tabelid!$L$6,Eksplikatsioon!U179/SUM(Eksplikatsioon!$O179:'Eksplikatsioon'!$AG179),IF($G178=Tabelid!$L$4,IFERROR(SUMIFS($E:$E,$G:$G,Tabelid!$L$1,$C:$C,Tabelid!$J$4,$H:$H,P$2,$A:$A,$A178)/SUMIFS($E:$E,$G:$G,Tabelid!$L$1,$C:$C,Tabelid!$J$4,$A:$A,$A178),0),IF($G178=Tabelid!$L$5,IFERROR(SUMIFS($E:$E,$G:$G,Tabelid!$L$1,$C:$C,Tabelid!$J$4,$H:$H,P$2)/SUMIFS($E:$E,$G:$G,Tabelid!$L$1,$C:$C,Tabelid!$J$4),0),""))),"")</f>
        <v>0</v>
      </c>
      <c r="Q178" s="31">
        <f ca="1">IFERROR(IF($G178=Tabelid!$L$6,Eksplikatsioon!V179/SUM(Eksplikatsioon!$O179:'Eksplikatsioon'!$AG179),IF($G178=Tabelid!$L$4,IFERROR(SUMIFS($E:$E,$G:$G,Tabelid!$L$1,$C:$C,Tabelid!$J$4,$H:$H,Q$2,$A:$A,$A178)/SUMIFS($E:$E,$G:$G,Tabelid!$L$1,$C:$C,Tabelid!$J$4,$A:$A,$A178),0),IF($G178=Tabelid!$L$5,IFERROR(SUMIFS($E:$E,$G:$G,Tabelid!$L$1,$C:$C,Tabelid!$J$4,$H:$H,Q$2)/SUMIFS($E:$E,$G:$G,Tabelid!$L$1,$C:$C,Tabelid!$J$4),0),""))),"")</f>
        <v>0</v>
      </c>
      <c r="R178" s="31">
        <f ca="1">IFERROR(IF($G178=Tabelid!$L$6,Eksplikatsioon!W179/SUM(Eksplikatsioon!$O179:'Eksplikatsioon'!$AG179),IF($G178=Tabelid!$L$4,IFERROR(SUMIFS($E:$E,$G:$G,Tabelid!$L$1,$C:$C,Tabelid!$J$4,$H:$H,R$2,$A:$A,$A178)/SUMIFS($E:$E,$G:$G,Tabelid!$L$1,$C:$C,Tabelid!$J$4,$A:$A,$A178),0),IF($G178=Tabelid!$L$5,IFERROR(SUMIFS($E:$E,$G:$G,Tabelid!$L$1,$C:$C,Tabelid!$J$4,$H:$H,R$2)/SUMIFS($E:$E,$G:$G,Tabelid!$L$1,$C:$C,Tabelid!$J$4),0),""))),"")</f>
        <v>0</v>
      </c>
      <c r="S178" s="31">
        <f ca="1">IFERROR(IF($G178=Tabelid!$L$6,Eksplikatsioon!X179/SUM(Eksplikatsioon!$O179:'Eksplikatsioon'!$AG179),IF($G178=Tabelid!$L$4,IFERROR(SUMIFS($E:$E,$G:$G,Tabelid!$L$1,$C:$C,Tabelid!$J$4,$H:$H,S$2,$A:$A,$A178)/SUMIFS($E:$E,$G:$G,Tabelid!$L$1,$C:$C,Tabelid!$J$4,$A:$A,$A178),0),IF($G178=Tabelid!$L$5,IFERROR(SUMIFS($E:$E,$G:$G,Tabelid!$L$1,$C:$C,Tabelid!$J$4,$H:$H,S$2)/SUMIFS($E:$E,$G:$G,Tabelid!$L$1,$C:$C,Tabelid!$J$4),0),""))),"")</f>
        <v>0</v>
      </c>
      <c r="T178" s="31">
        <f ca="1">IFERROR(IF($G178=Tabelid!$L$6,Eksplikatsioon!Y179/SUM(Eksplikatsioon!$O179:'Eksplikatsioon'!$AG179),IF($G178=Tabelid!$L$4,IFERROR(SUMIFS($E:$E,$G:$G,Tabelid!$L$1,$C:$C,Tabelid!$J$4,$H:$H,T$2,$A:$A,$A178)/SUMIFS($E:$E,$G:$G,Tabelid!$L$1,$C:$C,Tabelid!$J$4,$A:$A,$A178),0),IF($G178=Tabelid!$L$5,IFERROR(SUMIFS($E:$E,$G:$G,Tabelid!$L$1,$C:$C,Tabelid!$J$4,$H:$H,T$2)/SUMIFS($E:$E,$G:$G,Tabelid!$L$1,$C:$C,Tabelid!$J$4),0),""))),"")</f>
        <v>0.13716582212126505</v>
      </c>
      <c r="U178" s="31">
        <f ca="1">IFERROR(IF($G178=Tabelid!$L$6,Eksplikatsioon!Z179/SUM(Eksplikatsioon!$O179:'Eksplikatsioon'!$AG179),IF($G178=Tabelid!$L$4,IFERROR(SUMIFS($E:$E,$G:$G,Tabelid!$L$1,$C:$C,Tabelid!$J$4,$H:$H,U$2,$A:$A,$A178)/SUMIFS($E:$E,$G:$G,Tabelid!$L$1,$C:$C,Tabelid!$J$4,$A:$A,$A178),0),IF($G178=Tabelid!$L$5,IFERROR(SUMIFS($E:$E,$G:$G,Tabelid!$L$1,$C:$C,Tabelid!$J$4,$H:$H,U$2)/SUMIFS($E:$E,$G:$G,Tabelid!$L$1,$C:$C,Tabelid!$J$4),0),""))),"")</f>
        <v>2.6734230298794338E-2</v>
      </c>
      <c r="V178" s="31">
        <f ca="1">IFERROR(IF($G178=Tabelid!$L$6,Eksplikatsioon!AA179/SUM(Eksplikatsioon!$O179:'Eksplikatsioon'!$AG179),IF($G178=Tabelid!$L$4,IFERROR(SUMIFS($E:$E,$G:$G,Tabelid!$L$1,$C:$C,Tabelid!$J$4,$H:$H,V$2,$A:$A,$A178)/SUMIFS($E:$E,$G:$G,Tabelid!$L$1,$C:$C,Tabelid!$J$4,$A:$A,$A178),0),IF($G178=Tabelid!$L$5,IFERROR(SUMIFS($E:$E,$G:$G,Tabelid!$L$1,$C:$C,Tabelid!$J$4,$H:$H,V$2)/SUMIFS($E:$E,$G:$G,Tabelid!$L$1,$C:$C,Tabelid!$J$4),0),""))),"")</f>
        <v>0</v>
      </c>
      <c r="W178" s="31">
        <f ca="1">IFERROR(IF($G178=Tabelid!$L$6,Eksplikatsioon!AB179/SUM(Eksplikatsioon!$O179:'Eksplikatsioon'!$AG179),IF($G178=Tabelid!$L$4,IFERROR(SUMIFS($E:$E,$G:$G,Tabelid!$L$1,$C:$C,Tabelid!$J$4,$H:$H,W$2,$A:$A,$A178)/SUMIFS($E:$E,$G:$G,Tabelid!$L$1,$C:$C,Tabelid!$J$4,$A:$A,$A178),0),IF($G178=Tabelid!$L$5,IFERROR(SUMIFS($E:$E,$G:$G,Tabelid!$L$1,$C:$C,Tabelid!$J$4,$H:$H,W$2)/SUMIFS($E:$E,$G:$G,Tabelid!$L$1,$C:$C,Tabelid!$J$4),0),""))),"")</f>
        <v>0</v>
      </c>
      <c r="X178" s="31">
        <f ca="1">IFERROR(IF($G178=Tabelid!$L$6,Eksplikatsioon!AC179/SUM(Eksplikatsioon!$O179:'Eksplikatsioon'!$AG179),IF($G178=Tabelid!$L$4,IFERROR(SUMIFS($E:$E,$G:$G,Tabelid!$L$1,$C:$C,Tabelid!$J$4,$H:$H,X$2,$A:$A,$A178)/SUMIFS($E:$E,$G:$G,Tabelid!$L$1,$C:$C,Tabelid!$J$4,$A:$A,$A178),0),IF($G178=Tabelid!$L$5,IFERROR(SUMIFS($E:$E,$G:$G,Tabelid!$L$1,$C:$C,Tabelid!$J$4,$H:$H,X$2)/SUMIFS($E:$E,$G:$G,Tabelid!$L$1,$C:$C,Tabelid!$J$4),0),""))),"")</f>
        <v>0</v>
      </c>
      <c r="Y178" s="31">
        <f ca="1">IFERROR(IF($G178=Tabelid!$L$6,Eksplikatsioon!AD179/SUM(Eksplikatsioon!$O179:'Eksplikatsioon'!$AG179),IF($G178=Tabelid!$L$4,IFERROR(SUMIFS($E:$E,$G:$G,Tabelid!$L$1,$C:$C,Tabelid!$J$4,$H:$H,Y$2,$A:$A,$A178)/SUMIFS($E:$E,$G:$G,Tabelid!$L$1,$C:$C,Tabelid!$J$4,$A:$A,$A178),0),IF($G178=Tabelid!$L$5,IFERROR(SUMIFS($E:$E,$G:$G,Tabelid!$L$1,$C:$C,Tabelid!$J$4,$H:$H,Y$2)/SUMIFS($E:$E,$G:$G,Tabelid!$L$1,$C:$C,Tabelid!$J$4),0),""))),"")</f>
        <v>0</v>
      </c>
      <c r="Z178" s="31">
        <f ca="1">IFERROR(IF($G178=Tabelid!$L$6,Eksplikatsioon!AE179/SUM(Eksplikatsioon!$O179:'Eksplikatsioon'!$AG179),IF($G178=Tabelid!$L$4,IFERROR(SUMIFS($E:$E,$G:$G,Tabelid!$L$1,$C:$C,Tabelid!$J$4,$H:$H,Z$2,$A:$A,$A178)/SUMIFS($E:$E,$G:$G,Tabelid!$L$1,$C:$C,Tabelid!$J$4,$A:$A,$A178),0),IF($G178=Tabelid!$L$5,IFERROR(SUMIFS($E:$E,$G:$G,Tabelid!$L$1,$C:$C,Tabelid!$J$4,$H:$H,Z$2)/SUMIFS($E:$E,$G:$G,Tabelid!$L$1,$C:$C,Tabelid!$J$4),0),""))),"")</f>
        <v>0</v>
      </c>
      <c r="AA178" s="31">
        <f ca="1">IFERROR(IF($G178=Tabelid!$L$6,Eksplikatsioon!AF179/SUM(Eksplikatsioon!$O179:'Eksplikatsioon'!$AG179),IF($G178=Tabelid!$L$4,IFERROR(SUMIFS($E:$E,$G:$G,Tabelid!$L$1,$C:$C,Tabelid!$J$4,$H:$H,AA$2,$A:$A,$A178)/SUMIFS($E:$E,$G:$G,Tabelid!$L$1,$C:$C,Tabelid!$J$4,$A:$A,$A178),0),IF($G178=Tabelid!$L$5,IFERROR(SUMIFS($E:$E,$G:$G,Tabelid!$L$1,$C:$C,Tabelid!$J$4,$H:$H,AA$2)/SUMIFS($E:$E,$G:$G,Tabelid!$L$1,$C:$C,Tabelid!$J$4),0),""))),"")</f>
        <v>0</v>
      </c>
      <c r="AB178" s="31">
        <f ca="1">IFERROR(IF($G178=Tabelid!$L$6,Eksplikatsioon!AG179/SUM(Eksplikatsioon!$O179:'Eksplikatsioon'!$AG179),IF($G178=Tabelid!$L$4,IFERROR(SUMIFS($E:$E,$G:$G,Tabelid!$L$1,$C:$C,Tabelid!$J$4,$H:$H,AB$2,$A:$A,$A178)/SUMIFS($E:$E,$G:$G,Tabelid!$L$1,$C:$C,Tabelid!$J$4,$A:$A,$A178),0),IF($G178=Tabelid!$L$5,IFERROR(SUMIFS($E:$E,$G:$G,Tabelid!$L$1,$C:$C,Tabelid!$J$4,$H:$H,AB$2)/SUMIFS($E:$E,$G:$G,Tabelid!$L$1,$C:$C,Tabelid!$J$4),0),""))),"")</f>
        <v>0</v>
      </c>
      <c r="AC178" s="31">
        <f ca="1">IFERROR(IF($G178=Tabelid!$L$6,$E178*J178,IFERROR($E178*J178/SUM($J178:$AB178)*(Eksplikatsioon!O179)/SUMPRODUCT($J178:$AB178,Eksplikatsioon!$O179:$AG179),"")),"")</f>
        <v>9.9067430586161294</v>
      </c>
      <c r="AD178" s="31">
        <f ca="1">IFERROR(IF($G178=Tabelid!$L$6,$E178*K178,IFERROR($E178*K178/SUM($J178:$AB178)*(Eksplikatsioon!P179)/SUMPRODUCT($J178:$AB178,Eksplikatsioon!$O179:$AG179),"")),"")</f>
        <v>0</v>
      </c>
      <c r="AE178" s="31">
        <f ca="1">IFERROR(IF($G178=Tabelid!$L$6,$E178*L178,IFERROR($E178*L178/SUM($J178:$AB178)*(Eksplikatsioon!Q179)/SUMPRODUCT($J178:$AB178,Eksplikatsioon!$O179:$AG179),"")),"")</f>
        <v>0</v>
      </c>
      <c r="AF178" s="31">
        <f ca="1">IFERROR(IF($G178=Tabelid!$L$6,$E178*M178,IFERROR($E178*M178/SUM($J178:$AB178)*(Eksplikatsioon!R179)/SUMPRODUCT($J178:$AB178,Eksplikatsioon!$O179:$AG179),"")),"")</f>
        <v>6.5748788012340249</v>
      </c>
      <c r="AG178" s="31">
        <f ca="1">IFERROR(IF($G178=Tabelid!$L$6,$E178*N178,IFERROR($E178*N178/SUM($J178:$AB178)*(Eksplikatsioon!S179)/SUMPRODUCT($J178:$AB178,Eksplikatsioon!$O179:$AG179),"")),"")</f>
        <v>0</v>
      </c>
      <c r="AH178" s="31">
        <f ca="1">IFERROR(IF($G178=Tabelid!$L$6,$E178*O178,IFERROR($E178*O178/SUM($J178:$AB178)*(Eksplikatsioon!T179)/SUMPRODUCT($J178:$AB178,Eksplikatsioon!$O179:$AG179),"")),"")</f>
        <v>0</v>
      </c>
      <c r="AI178" s="31">
        <f ca="1">IFERROR(IF($G178=Tabelid!$L$6,$E178*P178,IFERROR($E178*P178/SUM($J178:$AB178)*(Eksplikatsioon!U179)/SUMPRODUCT($J178:$AB178,Eksplikatsioon!$O179:$AG179),"")),"")</f>
        <v>0</v>
      </c>
      <c r="AJ178" s="31">
        <f ca="1">IFERROR(IF($G178=Tabelid!$L$6,$E178*Q178,IFERROR($E178*Q178/SUM($J178:$AB178)*(Eksplikatsioon!V179)/SUMPRODUCT($J178:$AB178,Eksplikatsioon!$O179:$AG179),"")),"")</f>
        <v>0</v>
      </c>
      <c r="AK178" s="31">
        <f ca="1">IFERROR(IF($G178=Tabelid!$L$6,$E178*R178,IFERROR($E178*R178/SUM($J178:$AB178)*(Eksplikatsioon!W179)/SUMPRODUCT($J178:$AB178,Eksplikatsioon!$O179:$AG179),"")),"")</f>
        <v>0</v>
      </c>
      <c r="AL178" s="31">
        <f ca="1">IFERROR(IF($G178=Tabelid!$L$6,$E178*S178,IFERROR($E178*S178/SUM($J178:$AB178)*(Eksplikatsioon!X179)/SUMPRODUCT($J178:$AB178,Eksplikatsioon!$O179:$AG179),"")),"")</f>
        <v>0</v>
      </c>
      <c r="AM178" s="31">
        <f ca="1">IFERROR(IF($G178=Tabelid!$L$6,$E178*T178,IFERROR($E178*T178/SUM($J178:$AB178)*(Eksplikatsioon!Y179)/SUMPRODUCT($J178:$AB178,Eksplikatsioon!$O179:$AG179),"")),"")</f>
        <v>8.7183781401498468</v>
      </c>
      <c r="AN178" s="31">
        <f ca="1">IFERROR(IF($G178=Tabelid!$L$6,$E178*U178,IFERROR($E178*U178/SUM($J178:$AB178)*(Eksplikatsioon!Z179)/SUMPRODUCT($J178:$AB178,Eksplikatsioon!$O179:$AG179),"")),"")</f>
        <v>0</v>
      </c>
      <c r="AO178" s="31">
        <f ca="1">IFERROR(IF($G178=Tabelid!$L$6,$E178*V178,IFERROR($E178*V178/SUM($J178:$AB178)*(Eksplikatsioon!AA179)/SUMPRODUCT($J178:$AB178,Eksplikatsioon!$O179:$AG179),"")),"")</f>
        <v>0</v>
      </c>
      <c r="AP178" s="31">
        <f ca="1">IFERROR(IF($G178=Tabelid!$L$6,$E178*W178,IFERROR($E178*W178/SUM($J178:$AB178)*(Eksplikatsioon!AB179)/SUMPRODUCT($J178:$AB178,Eksplikatsioon!$O179:$AG179),"")),"")</f>
        <v>0</v>
      </c>
      <c r="AQ178" s="31">
        <f ca="1">IFERROR(IF($G178=Tabelid!$L$6,$E178*X178,IFERROR($E178*X178/SUM($J178:$AB178)*(Eksplikatsioon!AC179)/SUMPRODUCT($J178:$AB178,Eksplikatsioon!$O179:$AG179),"")),"")</f>
        <v>0</v>
      </c>
      <c r="AR178" s="31">
        <f ca="1">IFERROR(IF($G178=Tabelid!$L$6,$E178*Y178,IFERROR($E178*Y178/SUM($J178:$AB178)*(Eksplikatsioon!AD179)/SUMPRODUCT($J178:$AB178,Eksplikatsioon!$O179:$AG179),"")),"")</f>
        <v>0</v>
      </c>
      <c r="AS178" s="31">
        <f ca="1">IFERROR(IF($G178=Tabelid!$L$6,$E178*Z178,IFERROR($E178*Z178/SUM($J178:$AB178)*(Eksplikatsioon!AE179)/SUMPRODUCT($J178:$AB178,Eksplikatsioon!$O179:$AG179),"")),"")</f>
        <v>0</v>
      </c>
      <c r="AT178" s="31">
        <f ca="1">IFERROR(IF($G178=Tabelid!$L$6,$E178*AA178,IFERROR($E178*AA178/SUM($J178:$AB178)*(Eksplikatsioon!AF179)/SUMPRODUCT($J178:$AB178,Eksplikatsioon!$O179:$AG179),"")),"")</f>
        <v>0</v>
      </c>
      <c r="AU178" s="31">
        <f ca="1">IFERROR(IF($G178=Tabelid!$L$6,$E178*AB178,IFERROR($E178*AB178/SUM($J178:$AB178)*(Eksplikatsioon!AG179)/SUMPRODUCT($J178:$AB178,Eksplikatsioon!$O179:$AG179),"")),"")</f>
        <v>0</v>
      </c>
    </row>
    <row r="179" spans="1:47" x14ac:dyDescent="0.35">
      <c r="A179" s="23" t="str">
        <f>IF(Eksplikatsioon!A180=0,"",Eksplikatsioon!A180)</f>
        <v>04</v>
      </c>
      <c r="B179" s="60">
        <f>IF(Eksplikatsioon!B180=0,"",Eksplikatsioon!B180)</f>
        <v>412</v>
      </c>
      <c r="C179" s="23" t="str">
        <f>IF(Eksplikatsioon!C180=0,"",Eksplikatsioon!C180)</f>
        <v>ÜÜRITAV PIND</v>
      </c>
      <c r="D179" s="23" t="str">
        <f>IF(Eksplikatsioon!D180=0,"",Eksplikatsioon!D180)</f>
        <v>Kabinet/Büroo</v>
      </c>
      <c r="E179" s="58">
        <f>IF(Eksplikatsioon!F180=0,"",Eksplikatsioon!F180)</f>
        <v>33.200000000000003</v>
      </c>
      <c r="F179" s="23" t="str">
        <f>IF(Eksplikatsioon!H180=0,"",Eksplikatsioon!H180)</f>
        <v/>
      </c>
      <c r="G179" s="23" t="str">
        <f>IF(Eksplikatsioon!J180=0,"",Eksplikatsioon!J180)</f>
        <v>Ainukasutuses pind</v>
      </c>
      <c r="H179" s="23" t="str">
        <f>IF(Eksplikatsioon!K180=0,"",Eksplikatsioon!K180)</f>
        <v>Aktiivne vakants üürnik</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35">
      <c r="A180" s="23" t="str">
        <f>IF(Eksplikatsioon!A181=0,"",Eksplikatsioon!A181)</f>
        <v>04</v>
      </c>
      <c r="B180" s="60" t="str">
        <f>IF(Eksplikatsioon!B181=0,"",Eksplikatsioon!B181)</f>
        <v>412A</v>
      </c>
      <c r="C180" s="23" t="str">
        <f>IF(Eksplikatsioon!C181=0,"",Eksplikatsioon!C181)</f>
        <v>ÜÜRITAV PIND</v>
      </c>
      <c r="D180" s="23" t="str">
        <f>IF(Eksplikatsioon!D181=0,"",Eksplikatsioon!D181)</f>
        <v>Kabinet/Büroo</v>
      </c>
      <c r="E180" s="58">
        <f>IF(Eksplikatsioon!F181=0,"",Eksplikatsioon!F181)</f>
        <v>22</v>
      </c>
      <c r="F180" s="23" t="str">
        <f>IF(Eksplikatsioon!H181=0,"",Eksplikatsioon!H181)</f>
        <v/>
      </c>
      <c r="G180" s="23" t="str">
        <f>IF(Eksplikatsioon!J181=0,"",Eksplikatsioon!J181)</f>
        <v>Ainukasutuses pind</v>
      </c>
      <c r="H180" s="23" t="str">
        <f>IF(Eksplikatsioon!K181=0,"",Eksplikatsioon!K181)</f>
        <v>Tallinna Vangla</v>
      </c>
      <c r="I180" s="23" t="str">
        <f>IF(Eksplikatsioon!L181=0,"",Eksplikatsioon!L181)</f>
        <v>KOOLI2_05</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35">
      <c r="A181" s="23" t="str">
        <f>IF(Eksplikatsioon!A182=0,"",Eksplikatsioon!A182)</f>
        <v>04</v>
      </c>
      <c r="B181" s="60">
        <f>IF(Eksplikatsioon!B182=0,"",Eksplikatsioon!B182)</f>
        <v>413</v>
      </c>
      <c r="C181" s="23" t="str">
        <f>IF(Eksplikatsioon!C182=0,"",Eksplikatsioon!C182)</f>
        <v>ÜÜRITAV PIND</v>
      </c>
      <c r="D181" s="23" t="str">
        <f>IF(Eksplikatsioon!D182=0,"",Eksplikatsioon!D182)</f>
        <v>Abiruum</v>
      </c>
      <c r="E181" s="58">
        <f>IF(Eksplikatsioon!F182=0,"",Eksplikatsioon!F182)</f>
        <v>12.5</v>
      </c>
      <c r="F181" s="23" t="str">
        <f>IF(Eksplikatsioon!H182=0,"",Eksplikatsioon!H182)</f>
        <v/>
      </c>
      <c r="G181" s="23" t="str">
        <f>IF(Eksplikatsioon!J182=0,"",Eksplikatsioon!J182)</f>
        <v>Ühiskasutuses muu pind (korrus)</v>
      </c>
      <c r="H181" s="23" t="str">
        <f>IF(Eksplikatsioon!K182=0,"",Eksplikatsioon!K182)</f>
        <v/>
      </c>
      <c r="I181" s="23" t="str">
        <f>IF(Eksplikatsioon!L182=0,"",Eksplikatsioon!L182)</f>
        <v/>
      </c>
      <c r="J181" s="31">
        <f ca="1">IFERROR(IF($G181=Tabelid!$L$6,Eksplikatsioon!O182/SUM(Eksplikatsioon!$O182:'Eksplikatsioon'!$AG182),IF($G181=Tabelid!$L$4,IFERROR(SUMIFS($E:$E,$G:$G,Tabelid!$L$1,$C:$C,Tabelid!$J$4,$H:$H,J$2,$A:$A,$A181)/SUMIFS($E:$E,$G:$G,Tabelid!$L$1,$C:$C,Tabelid!$J$4,$A:$A,$A181),0),IF($G181=Tabelid!$L$5,IFERROR(SUMIFS($E:$E,$G:$G,Tabelid!$L$1,$C:$C,Tabelid!$J$4,$H:$H,J$2)/SUMIFS($E:$E,$G:$G,Tabelid!$L$1,$C:$C,Tabelid!$J$4),0),""))),"")</f>
        <v>0.15586230997728459</v>
      </c>
      <c r="K181" s="31">
        <f ca="1">IFERROR(IF($G181=Tabelid!$L$6,Eksplikatsioon!P182/SUM(Eksplikatsioon!$O182:'Eksplikatsioon'!$AG182),IF($G181=Tabelid!$L$4,IFERROR(SUMIFS($E:$E,$G:$G,Tabelid!$L$1,$C:$C,Tabelid!$J$4,$H:$H,K$2,$A:$A,$A181)/SUMIFS($E:$E,$G:$G,Tabelid!$L$1,$C:$C,Tabelid!$J$4,$A:$A,$A181),0),IF($G181=Tabelid!$L$5,IFERROR(SUMIFS($E:$E,$G:$G,Tabelid!$L$1,$C:$C,Tabelid!$J$4,$H:$H,K$2)/SUMIFS($E:$E,$G:$G,Tabelid!$L$1,$C:$C,Tabelid!$J$4),0),""))),"")</f>
        <v>0</v>
      </c>
      <c r="L181" s="31">
        <f ca="1">IFERROR(IF($G181=Tabelid!$L$6,Eksplikatsioon!Q182/SUM(Eksplikatsioon!$O182:'Eksplikatsioon'!$AG182),IF($G181=Tabelid!$L$4,IFERROR(SUMIFS($E:$E,$G:$G,Tabelid!$L$1,$C:$C,Tabelid!$J$4,$H:$H,L$2,$A:$A,$A181)/SUMIFS($E:$E,$G:$G,Tabelid!$L$1,$C:$C,Tabelid!$J$4,$A:$A,$A181),0),IF($G181=Tabelid!$L$5,IFERROR(SUMIFS($E:$E,$G:$G,Tabelid!$L$1,$C:$C,Tabelid!$J$4,$H:$H,L$2)/SUMIFS($E:$E,$G:$G,Tabelid!$L$1,$C:$C,Tabelid!$J$4),0),""))),"")</f>
        <v>0.57679538703477184</v>
      </c>
      <c r="M181" s="31">
        <f ca="1">IFERROR(IF($G181=Tabelid!$L$6,Eksplikatsioon!R182/SUM(Eksplikatsioon!$O182:'Eksplikatsioon'!$AG182),IF($G181=Tabelid!$L$4,IFERROR(SUMIFS($E:$E,$G:$G,Tabelid!$L$1,$C:$C,Tabelid!$J$4,$H:$H,M$2,$A:$A,$A181)/SUMIFS($E:$E,$G:$G,Tabelid!$L$1,$C:$C,Tabelid!$J$4,$A:$A,$A181),0),IF($G181=Tabelid!$L$5,IFERROR(SUMIFS($E:$E,$G:$G,Tabelid!$L$1,$C:$C,Tabelid!$J$4,$H:$H,M$2)/SUMIFS($E:$E,$G:$G,Tabelid!$L$1,$C:$C,Tabelid!$J$4),0),""))),"")</f>
        <v>0.10344225056788398</v>
      </c>
      <c r="N181" s="31">
        <f ca="1">IFERROR(IF($G181=Tabelid!$L$6,Eksplikatsioon!S182/SUM(Eksplikatsioon!$O182:'Eksplikatsioon'!$AG182),IF($G181=Tabelid!$L$4,IFERROR(SUMIFS($E:$E,$G:$G,Tabelid!$L$1,$C:$C,Tabelid!$J$4,$H:$H,N$2,$A:$A,$A181)/SUMIFS($E:$E,$G:$G,Tabelid!$L$1,$C:$C,Tabelid!$J$4,$A:$A,$A181),0),IF($G181=Tabelid!$L$5,IFERROR(SUMIFS($E:$E,$G:$G,Tabelid!$L$1,$C:$C,Tabelid!$J$4,$H:$H,N$2)/SUMIFS($E:$E,$G:$G,Tabelid!$L$1,$C:$C,Tabelid!$J$4),0),""))),"")</f>
        <v>0</v>
      </c>
      <c r="O181" s="31">
        <f ca="1">IFERROR(IF($G181=Tabelid!$L$6,Eksplikatsioon!T182/SUM(Eksplikatsioon!$O182:'Eksplikatsioon'!$AG182),IF($G181=Tabelid!$L$4,IFERROR(SUMIFS($E:$E,$G:$G,Tabelid!$L$1,$C:$C,Tabelid!$J$4,$H:$H,O$2,$A:$A,$A181)/SUMIFS($E:$E,$G:$G,Tabelid!$L$1,$C:$C,Tabelid!$J$4,$A:$A,$A181),0),IF($G181=Tabelid!$L$5,IFERROR(SUMIFS($E:$E,$G:$G,Tabelid!$L$1,$C:$C,Tabelid!$J$4,$H:$H,O$2)/SUMIFS($E:$E,$G:$G,Tabelid!$L$1,$C:$C,Tabelid!$J$4),0),""))),"")</f>
        <v>0</v>
      </c>
      <c r="P181" s="31">
        <f ca="1">IFERROR(IF($G181=Tabelid!$L$6,Eksplikatsioon!U182/SUM(Eksplikatsioon!$O182:'Eksplikatsioon'!$AG182),IF($G181=Tabelid!$L$4,IFERROR(SUMIFS($E:$E,$G:$G,Tabelid!$L$1,$C:$C,Tabelid!$J$4,$H:$H,P$2,$A:$A,$A181)/SUMIFS($E:$E,$G:$G,Tabelid!$L$1,$C:$C,Tabelid!$J$4,$A:$A,$A181),0),IF($G181=Tabelid!$L$5,IFERROR(SUMIFS($E:$E,$G:$G,Tabelid!$L$1,$C:$C,Tabelid!$J$4,$H:$H,P$2)/SUMIFS($E:$E,$G:$G,Tabelid!$L$1,$C:$C,Tabelid!$J$4),0),""))),"")</f>
        <v>0</v>
      </c>
      <c r="Q181" s="31">
        <f ca="1">IFERROR(IF($G181=Tabelid!$L$6,Eksplikatsioon!V182/SUM(Eksplikatsioon!$O182:'Eksplikatsioon'!$AG182),IF($G181=Tabelid!$L$4,IFERROR(SUMIFS($E:$E,$G:$G,Tabelid!$L$1,$C:$C,Tabelid!$J$4,$H:$H,Q$2,$A:$A,$A181)/SUMIFS($E:$E,$G:$G,Tabelid!$L$1,$C:$C,Tabelid!$J$4,$A:$A,$A181),0),IF($G181=Tabelid!$L$5,IFERROR(SUMIFS($E:$E,$G:$G,Tabelid!$L$1,$C:$C,Tabelid!$J$4,$H:$H,Q$2)/SUMIFS($E:$E,$G:$G,Tabelid!$L$1,$C:$C,Tabelid!$J$4),0),""))),"")</f>
        <v>0</v>
      </c>
      <c r="R181" s="31">
        <f ca="1">IFERROR(IF($G181=Tabelid!$L$6,Eksplikatsioon!W182/SUM(Eksplikatsioon!$O182:'Eksplikatsioon'!$AG182),IF($G181=Tabelid!$L$4,IFERROR(SUMIFS($E:$E,$G:$G,Tabelid!$L$1,$C:$C,Tabelid!$J$4,$H:$H,R$2,$A:$A,$A181)/SUMIFS($E:$E,$G:$G,Tabelid!$L$1,$C:$C,Tabelid!$J$4,$A:$A,$A181),0),IF($G181=Tabelid!$L$5,IFERROR(SUMIFS($E:$E,$G:$G,Tabelid!$L$1,$C:$C,Tabelid!$J$4,$H:$H,R$2)/SUMIFS($E:$E,$G:$G,Tabelid!$L$1,$C:$C,Tabelid!$J$4),0),""))),"")</f>
        <v>0</v>
      </c>
      <c r="S181" s="31">
        <f ca="1">IFERROR(IF($G181=Tabelid!$L$6,Eksplikatsioon!X182/SUM(Eksplikatsioon!$O182:'Eksplikatsioon'!$AG182),IF($G181=Tabelid!$L$4,IFERROR(SUMIFS($E:$E,$G:$G,Tabelid!$L$1,$C:$C,Tabelid!$J$4,$H:$H,S$2,$A:$A,$A181)/SUMIFS($E:$E,$G:$G,Tabelid!$L$1,$C:$C,Tabelid!$J$4,$A:$A,$A181),0),IF($G181=Tabelid!$L$5,IFERROR(SUMIFS($E:$E,$G:$G,Tabelid!$L$1,$C:$C,Tabelid!$J$4,$H:$H,S$2)/SUMIFS($E:$E,$G:$G,Tabelid!$L$1,$C:$C,Tabelid!$J$4),0),""))),"")</f>
        <v>0</v>
      </c>
      <c r="T181" s="31">
        <f ca="1">IFERROR(IF($G181=Tabelid!$L$6,Eksplikatsioon!Y182/SUM(Eksplikatsioon!$O182:'Eksplikatsioon'!$AG182),IF($G181=Tabelid!$L$4,IFERROR(SUMIFS($E:$E,$G:$G,Tabelid!$L$1,$C:$C,Tabelid!$J$4,$H:$H,T$2,$A:$A,$A181)/SUMIFS($E:$E,$G:$G,Tabelid!$L$1,$C:$C,Tabelid!$J$4,$A:$A,$A181),0),IF($G181=Tabelid!$L$5,IFERROR(SUMIFS($E:$E,$G:$G,Tabelid!$L$1,$C:$C,Tabelid!$J$4,$H:$H,T$2)/SUMIFS($E:$E,$G:$G,Tabelid!$L$1,$C:$C,Tabelid!$J$4),0),""))),"")</f>
        <v>0.13716582212126505</v>
      </c>
      <c r="U181" s="31">
        <f ca="1">IFERROR(IF($G181=Tabelid!$L$6,Eksplikatsioon!Z182/SUM(Eksplikatsioon!$O182:'Eksplikatsioon'!$AG182),IF($G181=Tabelid!$L$4,IFERROR(SUMIFS($E:$E,$G:$G,Tabelid!$L$1,$C:$C,Tabelid!$J$4,$H:$H,U$2,$A:$A,$A181)/SUMIFS($E:$E,$G:$G,Tabelid!$L$1,$C:$C,Tabelid!$J$4,$A:$A,$A181),0),IF($G181=Tabelid!$L$5,IFERROR(SUMIFS($E:$E,$G:$G,Tabelid!$L$1,$C:$C,Tabelid!$J$4,$H:$H,U$2)/SUMIFS($E:$E,$G:$G,Tabelid!$L$1,$C:$C,Tabelid!$J$4),0),""))),"")</f>
        <v>2.6734230298794338E-2</v>
      </c>
      <c r="V181" s="31">
        <f ca="1">IFERROR(IF($G181=Tabelid!$L$6,Eksplikatsioon!AA182/SUM(Eksplikatsioon!$O182:'Eksplikatsioon'!$AG182),IF($G181=Tabelid!$L$4,IFERROR(SUMIFS($E:$E,$G:$G,Tabelid!$L$1,$C:$C,Tabelid!$J$4,$H:$H,V$2,$A:$A,$A181)/SUMIFS($E:$E,$G:$G,Tabelid!$L$1,$C:$C,Tabelid!$J$4,$A:$A,$A181),0),IF($G181=Tabelid!$L$5,IFERROR(SUMIFS($E:$E,$G:$G,Tabelid!$L$1,$C:$C,Tabelid!$J$4,$H:$H,V$2)/SUMIFS($E:$E,$G:$G,Tabelid!$L$1,$C:$C,Tabelid!$J$4),0),""))),"")</f>
        <v>0</v>
      </c>
      <c r="W181" s="31">
        <f ca="1">IFERROR(IF($G181=Tabelid!$L$6,Eksplikatsioon!AB182/SUM(Eksplikatsioon!$O182:'Eksplikatsioon'!$AG182),IF($G181=Tabelid!$L$4,IFERROR(SUMIFS($E:$E,$G:$G,Tabelid!$L$1,$C:$C,Tabelid!$J$4,$H:$H,W$2,$A:$A,$A181)/SUMIFS($E:$E,$G:$G,Tabelid!$L$1,$C:$C,Tabelid!$J$4,$A:$A,$A181),0),IF($G181=Tabelid!$L$5,IFERROR(SUMIFS($E:$E,$G:$G,Tabelid!$L$1,$C:$C,Tabelid!$J$4,$H:$H,W$2)/SUMIFS($E:$E,$G:$G,Tabelid!$L$1,$C:$C,Tabelid!$J$4),0),""))),"")</f>
        <v>0</v>
      </c>
      <c r="X181" s="31">
        <f ca="1">IFERROR(IF($G181=Tabelid!$L$6,Eksplikatsioon!AC182/SUM(Eksplikatsioon!$O182:'Eksplikatsioon'!$AG182),IF($G181=Tabelid!$L$4,IFERROR(SUMIFS($E:$E,$G:$G,Tabelid!$L$1,$C:$C,Tabelid!$J$4,$H:$H,X$2,$A:$A,$A181)/SUMIFS($E:$E,$G:$G,Tabelid!$L$1,$C:$C,Tabelid!$J$4,$A:$A,$A181),0),IF($G181=Tabelid!$L$5,IFERROR(SUMIFS($E:$E,$G:$G,Tabelid!$L$1,$C:$C,Tabelid!$J$4,$H:$H,X$2)/SUMIFS($E:$E,$G:$G,Tabelid!$L$1,$C:$C,Tabelid!$J$4),0),""))),"")</f>
        <v>0</v>
      </c>
      <c r="Y181" s="31">
        <f ca="1">IFERROR(IF($G181=Tabelid!$L$6,Eksplikatsioon!AD182/SUM(Eksplikatsioon!$O182:'Eksplikatsioon'!$AG182),IF($G181=Tabelid!$L$4,IFERROR(SUMIFS($E:$E,$G:$G,Tabelid!$L$1,$C:$C,Tabelid!$J$4,$H:$H,Y$2,$A:$A,$A181)/SUMIFS($E:$E,$G:$G,Tabelid!$L$1,$C:$C,Tabelid!$J$4,$A:$A,$A181),0),IF($G181=Tabelid!$L$5,IFERROR(SUMIFS($E:$E,$G:$G,Tabelid!$L$1,$C:$C,Tabelid!$J$4,$H:$H,Y$2)/SUMIFS($E:$E,$G:$G,Tabelid!$L$1,$C:$C,Tabelid!$J$4),0),""))),"")</f>
        <v>0</v>
      </c>
      <c r="Z181" s="31">
        <f ca="1">IFERROR(IF($G181=Tabelid!$L$6,Eksplikatsioon!AE182/SUM(Eksplikatsioon!$O182:'Eksplikatsioon'!$AG182),IF($G181=Tabelid!$L$4,IFERROR(SUMIFS($E:$E,$G:$G,Tabelid!$L$1,$C:$C,Tabelid!$J$4,$H:$H,Z$2,$A:$A,$A181)/SUMIFS($E:$E,$G:$G,Tabelid!$L$1,$C:$C,Tabelid!$J$4,$A:$A,$A181),0),IF($G181=Tabelid!$L$5,IFERROR(SUMIFS($E:$E,$G:$G,Tabelid!$L$1,$C:$C,Tabelid!$J$4,$H:$H,Z$2)/SUMIFS($E:$E,$G:$G,Tabelid!$L$1,$C:$C,Tabelid!$J$4),0),""))),"")</f>
        <v>0</v>
      </c>
      <c r="AA181" s="31">
        <f ca="1">IFERROR(IF($G181=Tabelid!$L$6,Eksplikatsioon!AF182/SUM(Eksplikatsioon!$O182:'Eksplikatsioon'!$AG182),IF($G181=Tabelid!$L$4,IFERROR(SUMIFS($E:$E,$G:$G,Tabelid!$L$1,$C:$C,Tabelid!$J$4,$H:$H,AA$2,$A:$A,$A181)/SUMIFS($E:$E,$G:$G,Tabelid!$L$1,$C:$C,Tabelid!$J$4,$A:$A,$A181),0),IF($G181=Tabelid!$L$5,IFERROR(SUMIFS($E:$E,$G:$G,Tabelid!$L$1,$C:$C,Tabelid!$J$4,$H:$H,AA$2)/SUMIFS($E:$E,$G:$G,Tabelid!$L$1,$C:$C,Tabelid!$J$4),0),""))),"")</f>
        <v>0</v>
      </c>
      <c r="AB181" s="31">
        <f ca="1">IFERROR(IF($G181=Tabelid!$L$6,Eksplikatsioon!AG182/SUM(Eksplikatsioon!$O182:'Eksplikatsioon'!$AG182),IF($G181=Tabelid!$L$4,IFERROR(SUMIFS($E:$E,$G:$G,Tabelid!$L$1,$C:$C,Tabelid!$J$4,$H:$H,AB$2,$A:$A,$A181)/SUMIFS($E:$E,$G:$G,Tabelid!$L$1,$C:$C,Tabelid!$J$4,$A:$A,$A181),0),IF($G181=Tabelid!$L$5,IFERROR(SUMIFS($E:$E,$G:$G,Tabelid!$L$1,$C:$C,Tabelid!$J$4,$H:$H,AB$2)/SUMIFS($E:$E,$G:$G,Tabelid!$L$1,$C:$C,Tabelid!$J$4),0),""))),"")</f>
        <v>0</v>
      </c>
      <c r="AC181" s="31">
        <f ca="1">IFERROR(IF($G181=Tabelid!$L$6,$E181*J181,IFERROR($E181*J181/SUM($J181:$AB181)*(Eksplikatsioon!O182)/SUMPRODUCT($J181:$AB181,Eksplikatsioon!$O182:$AG182),"")),"")</f>
        <v>4.9140590568532394</v>
      </c>
      <c r="AD181" s="31">
        <f ca="1">IFERROR(IF($G181=Tabelid!$L$6,$E181*K181,IFERROR($E181*K181/SUM($J181:$AB181)*(Eksplikatsioon!P182)/SUMPRODUCT($J181:$AB181,Eksplikatsioon!$O182:$AG182),"")),"")</f>
        <v>0</v>
      </c>
      <c r="AE181" s="31">
        <f ca="1">IFERROR(IF($G181=Tabelid!$L$6,$E181*L181,IFERROR($E181*L181/SUM($J181:$AB181)*(Eksplikatsioon!Q182)/SUMPRODUCT($J181:$AB181,Eksplikatsioon!$O182:$AG182),"")),"")</f>
        <v>0</v>
      </c>
      <c r="AF181" s="31">
        <f ca="1">IFERROR(IF($G181=Tabelid!$L$6,$E181*M181,IFERROR($E181*M181/SUM($J181:$AB181)*(Eksplikatsioon!R182)/SUMPRODUCT($J181:$AB181,Eksplikatsioon!$O182:$AG182),"")),"")</f>
        <v>3.2613486117232271</v>
      </c>
      <c r="AG181" s="31">
        <f ca="1">IFERROR(IF($G181=Tabelid!$L$6,$E181*N181,IFERROR($E181*N181/SUM($J181:$AB181)*(Eksplikatsioon!S182)/SUMPRODUCT($J181:$AB181,Eksplikatsioon!$O182:$AG182),"")),"")</f>
        <v>0</v>
      </c>
      <c r="AH181" s="31">
        <f ca="1">IFERROR(IF($G181=Tabelid!$L$6,$E181*O181,IFERROR($E181*O181/SUM($J181:$AB181)*(Eksplikatsioon!T182)/SUMPRODUCT($J181:$AB181,Eksplikatsioon!$O182:$AG182),"")),"")</f>
        <v>0</v>
      </c>
      <c r="AI181" s="31">
        <f ca="1">IFERROR(IF($G181=Tabelid!$L$6,$E181*P181,IFERROR($E181*P181/SUM($J181:$AB181)*(Eksplikatsioon!U182)/SUMPRODUCT($J181:$AB181,Eksplikatsioon!$O182:$AG182),"")),"")</f>
        <v>0</v>
      </c>
      <c r="AJ181" s="31">
        <f ca="1">IFERROR(IF($G181=Tabelid!$L$6,$E181*Q181,IFERROR($E181*Q181/SUM($J181:$AB181)*(Eksplikatsioon!V182)/SUMPRODUCT($J181:$AB181,Eksplikatsioon!$O182:$AG182),"")),"")</f>
        <v>0</v>
      </c>
      <c r="AK181" s="31">
        <f ca="1">IFERROR(IF($G181=Tabelid!$L$6,$E181*R181,IFERROR($E181*R181/SUM($J181:$AB181)*(Eksplikatsioon!W182)/SUMPRODUCT($J181:$AB181,Eksplikatsioon!$O182:$AG182),"")),"")</f>
        <v>0</v>
      </c>
      <c r="AL181" s="31">
        <f ca="1">IFERROR(IF($G181=Tabelid!$L$6,$E181*S181,IFERROR($E181*S181/SUM($J181:$AB181)*(Eksplikatsioon!X182)/SUMPRODUCT($J181:$AB181,Eksplikatsioon!$O182:$AG182),"")),"")</f>
        <v>0</v>
      </c>
      <c r="AM181" s="31">
        <f ca="1">IFERROR(IF($G181=Tabelid!$L$6,$E181*T181,IFERROR($E181*T181/SUM($J181:$AB181)*(Eksplikatsioon!Y182)/SUMPRODUCT($J181:$AB181,Eksplikatsioon!$O182:$AG182),"")),"")</f>
        <v>4.3245923314235348</v>
      </c>
      <c r="AN181" s="31">
        <f ca="1">IFERROR(IF($G181=Tabelid!$L$6,$E181*U181,IFERROR($E181*U181/SUM($J181:$AB181)*(Eksplikatsioon!Z182)/SUMPRODUCT($J181:$AB181,Eksplikatsioon!$O182:$AG182),"")),"")</f>
        <v>0</v>
      </c>
      <c r="AO181" s="31">
        <f ca="1">IFERROR(IF($G181=Tabelid!$L$6,$E181*V181,IFERROR($E181*V181/SUM($J181:$AB181)*(Eksplikatsioon!AA182)/SUMPRODUCT($J181:$AB181,Eksplikatsioon!$O182:$AG182),"")),"")</f>
        <v>0</v>
      </c>
      <c r="AP181" s="31">
        <f ca="1">IFERROR(IF($G181=Tabelid!$L$6,$E181*W181,IFERROR($E181*W181/SUM($J181:$AB181)*(Eksplikatsioon!AB182)/SUMPRODUCT($J181:$AB181,Eksplikatsioon!$O182:$AG182),"")),"")</f>
        <v>0</v>
      </c>
      <c r="AQ181" s="31">
        <f ca="1">IFERROR(IF($G181=Tabelid!$L$6,$E181*X181,IFERROR($E181*X181/SUM($J181:$AB181)*(Eksplikatsioon!AC182)/SUMPRODUCT($J181:$AB181,Eksplikatsioon!$O182:$AG182),"")),"")</f>
        <v>0</v>
      </c>
      <c r="AR181" s="31">
        <f ca="1">IFERROR(IF($G181=Tabelid!$L$6,$E181*Y181,IFERROR($E181*Y181/SUM($J181:$AB181)*(Eksplikatsioon!AD182)/SUMPRODUCT($J181:$AB181,Eksplikatsioon!$O182:$AG182),"")),"")</f>
        <v>0</v>
      </c>
      <c r="AS181" s="31">
        <f ca="1">IFERROR(IF($G181=Tabelid!$L$6,$E181*Z181,IFERROR($E181*Z181/SUM($J181:$AB181)*(Eksplikatsioon!AE182)/SUMPRODUCT($J181:$AB181,Eksplikatsioon!$O182:$AG182),"")),"")</f>
        <v>0</v>
      </c>
      <c r="AT181" s="31">
        <f ca="1">IFERROR(IF($G181=Tabelid!$L$6,$E181*AA181,IFERROR($E181*AA181/SUM($J181:$AB181)*(Eksplikatsioon!AF182)/SUMPRODUCT($J181:$AB181,Eksplikatsioon!$O182:$AG182),"")),"")</f>
        <v>0</v>
      </c>
      <c r="AU181" s="31">
        <f ca="1">IFERROR(IF($G181=Tabelid!$L$6,$E181*AB181,IFERROR($E181*AB181/SUM($J181:$AB181)*(Eksplikatsioon!AG182)/SUMPRODUCT($J181:$AB181,Eksplikatsioon!$O182:$AG182),"")),"")</f>
        <v>0</v>
      </c>
    </row>
    <row r="182" spans="1:47" x14ac:dyDescent="0.35">
      <c r="A182" s="23" t="str">
        <f>IF(Eksplikatsioon!A183=0,"",Eksplikatsioon!A183)</f>
        <v>04</v>
      </c>
      <c r="B182" s="60" t="str">
        <f>IF(Eksplikatsioon!B183=0,"",Eksplikatsioon!B183)</f>
        <v>413A</v>
      </c>
      <c r="C182" s="23" t="str">
        <f>IF(Eksplikatsioon!C183=0,"",Eksplikatsioon!C183)</f>
        <v>TEHNOPIND</v>
      </c>
      <c r="D182" s="23" t="str">
        <f>IF(Eksplikatsioon!D183=0,"",Eksplikatsioon!D183)</f>
        <v>Hoolderuum</v>
      </c>
      <c r="E182" s="58">
        <f>IF(Eksplikatsioon!F183=0,"",Eksplikatsioon!F183)</f>
        <v>0.8</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35">
      <c r="A183" s="23" t="str">
        <f>IF(Eksplikatsioon!A184=0,"",Eksplikatsioon!A184)</f>
        <v>04</v>
      </c>
      <c r="B183" s="60">
        <f>IF(Eksplikatsioon!B184=0,"",Eksplikatsioon!B184)</f>
        <v>414</v>
      </c>
      <c r="C183" s="23" t="str">
        <f>IF(Eksplikatsioon!C184=0,"",Eksplikatsioon!C184)</f>
        <v>VERTIKAALSETE ÜHENDUSTEEDE PIND</v>
      </c>
      <c r="D183" s="23" t="str">
        <f>IF(Eksplikatsioon!D184=0,"",Eksplikatsioon!D184)</f>
        <v>Trepp/Trepikoda</v>
      </c>
      <c r="E183" s="58">
        <f>IF(Eksplikatsioon!F184=0,"",Eksplikatsioon!F184)</f>
        <v>10.3</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35">
      <c r="A184" s="23" t="str">
        <f>IF(Eksplikatsioon!A185=0,"",Eksplikatsioon!A185)</f>
        <v>04</v>
      </c>
      <c r="B184" s="60">
        <f>IF(Eksplikatsioon!B185=0,"",Eksplikatsioon!B185)</f>
        <v>415</v>
      </c>
      <c r="C184" s="23" t="str">
        <f>IF(Eksplikatsioon!C185=0,"",Eksplikatsioon!C185)</f>
        <v>ÜÜRITAV PIND</v>
      </c>
      <c r="D184" s="23" t="str">
        <f>IF(Eksplikatsioon!D185=0,"",Eksplikatsioon!D185)</f>
        <v>Aatrium/Fuajee</v>
      </c>
      <c r="E184" s="58">
        <f>IF(Eksplikatsioon!F185=0,"",Eksplikatsioon!F185)</f>
        <v>113.2</v>
      </c>
      <c r="F184" s="23" t="str">
        <f>IF(Eksplikatsioon!H185=0,"",Eksplikatsioon!H185)</f>
        <v/>
      </c>
      <c r="G184" s="23" t="str">
        <f>IF(Eksplikatsioon!J185=0,"",Eksplikatsioon!J185)</f>
        <v>Ühiskasutuses muu pind (hoone)</v>
      </c>
      <c r="H184" s="23" t="str">
        <f>IF(Eksplikatsioon!K185=0,"",Eksplikatsioon!K185)</f>
        <v/>
      </c>
      <c r="I184" s="23" t="str">
        <f>IF(Eksplikatsioon!L185=0,"",Eksplikatsioon!L185)</f>
        <v/>
      </c>
      <c r="J184" s="31">
        <f ca="1">IFERROR(IF($G184=Tabelid!$L$6,Eksplikatsioon!O185/SUM(Eksplikatsioon!$O185:'Eksplikatsioon'!$AG185),IF($G184=Tabelid!$L$4,IFERROR(SUMIFS($E:$E,$G:$G,Tabelid!$L$1,$C:$C,Tabelid!$J$4,$H:$H,J$2,$A:$A,$A184)/SUMIFS($E:$E,$G:$G,Tabelid!$L$1,$C:$C,Tabelid!$J$4,$A:$A,$A184),0),IF($G184=Tabelid!$L$5,IFERROR(SUMIFS($E:$E,$G:$G,Tabelid!$L$1,$C:$C,Tabelid!$J$4,$H:$H,J$2)/SUMIFS($E:$E,$G:$G,Tabelid!$L$1,$C:$C,Tabelid!$J$4),0),""))),"")</f>
        <v>5.4688634054289476E-2</v>
      </c>
      <c r="K184" s="31">
        <f ca="1">IFERROR(IF($G184=Tabelid!$L$6,Eksplikatsioon!P185/SUM(Eksplikatsioon!$O185:'Eksplikatsioon'!$AG185),IF($G184=Tabelid!$L$4,IFERROR(SUMIFS($E:$E,$G:$G,Tabelid!$L$1,$C:$C,Tabelid!$J$4,$H:$H,K$2,$A:$A,$A184)/SUMIFS($E:$E,$G:$G,Tabelid!$L$1,$C:$C,Tabelid!$J$4,$A:$A,$A184),0),IF($G184=Tabelid!$L$5,IFERROR(SUMIFS($E:$E,$G:$G,Tabelid!$L$1,$C:$C,Tabelid!$J$4,$H:$H,K$2)/SUMIFS($E:$E,$G:$G,Tabelid!$L$1,$C:$C,Tabelid!$J$4),0),""))),"")</f>
        <v>1.4951371752068522E-2</v>
      </c>
      <c r="L184" s="31">
        <f ca="1">IFERROR(IF($G184=Tabelid!$L$6,Eksplikatsioon!Q185/SUM(Eksplikatsioon!$O185:'Eksplikatsioon'!$AG185),IF($G184=Tabelid!$L$4,IFERROR(SUMIFS($E:$E,$G:$G,Tabelid!$L$1,$C:$C,Tabelid!$J$4,$H:$H,L$2,$A:$A,$A184)/SUMIFS($E:$E,$G:$G,Tabelid!$L$1,$C:$C,Tabelid!$J$4,$A:$A,$A184),0),IF($G184=Tabelid!$L$5,IFERROR(SUMIFS($E:$E,$G:$G,Tabelid!$L$1,$C:$C,Tabelid!$J$4,$H:$H,L$2)/SUMIFS($E:$E,$G:$G,Tabelid!$L$1,$C:$C,Tabelid!$J$4),0),""))),"")</f>
        <v>0.24520975468137618</v>
      </c>
      <c r="M184" s="31">
        <f ca="1">IFERROR(IF($G184=Tabelid!$L$6,Eksplikatsioon!R185/SUM(Eksplikatsioon!$O185:'Eksplikatsioon'!$AG185),IF($G184=Tabelid!$L$4,IFERROR(SUMIFS($E:$E,$G:$G,Tabelid!$L$1,$C:$C,Tabelid!$J$4,$H:$H,M$2,$A:$A,$A184)/SUMIFS($E:$E,$G:$G,Tabelid!$L$1,$C:$C,Tabelid!$J$4,$A:$A,$A184),0),IF($G184=Tabelid!$L$5,IFERROR(SUMIFS($E:$E,$G:$G,Tabelid!$L$1,$C:$C,Tabelid!$J$4,$H:$H,M$2)/SUMIFS($E:$E,$G:$G,Tabelid!$L$1,$C:$C,Tabelid!$J$4),0),""))),"")</f>
        <v>0.37788503411235314</v>
      </c>
      <c r="N184" s="31">
        <f ca="1">IFERROR(IF($G184=Tabelid!$L$6,Eksplikatsioon!S185/SUM(Eksplikatsioon!$O185:'Eksplikatsioon'!$AG185),IF($G184=Tabelid!$L$4,IFERROR(SUMIFS($E:$E,$G:$G,Tabelid!$L$1,$C:$C,Tabelid!$J$4,$H:$H,N$2,$A:$A,$A184)/SUMIFS($E:$E,$G:$G,Tabelid!$L$1,$C:$C,Tabelid!$J$4,$A:$A,$A184),0),IF($G184=Tabelid!$L$5,IFERROR(SUMIFS($E:$E,$G:$G,Tabelid!$L$1,$C:$C,Tabelid!$J$4,$H:$H,N$2)/SUMIFS($E:$E,$G:$G,Tabelid!$L$1,$C:$C,Tabelid!$J$4),0),""))),"")</f>
        <v>0</v>
      </c>
      <c r="O184" s="31">
        <f ca="1">IFERROR(IF($G184=Tabelid!$L$6,Eksplikatsioon!T185/SUM(Eksplikatsioon!$O185:'Eksplikatsioon'!$AG185),IF($G184=Tabelid!$L$4,IFERROR(SUMIFS($E:$E,$G:$G,Tabelid!$L$1,$C:$C,Tabelid!$J$4,$H:$H,O$2,$A:$A,$A184)/SUMIFS($E:$E,$G:$G,Tabelid!$L$1,$C:$C,Tabelid!$J$4,$A:$A,$A184),0),IF($G184=Tabelid!$L$5,IFERROR(SUMIFS($E:$E,$G:$G,Tabelid!$L$1,$C:$C,Tabelid!$J$4,$H:$H,O$2)/SUMIFS($E:$E,$G:$G,Tabelid!$L$1,$C:$C,Tabelid!$J$4),0),""))),"")</f>
        <v>0</v>
      </c>
      <c r="P184" s="31">
        <f ca="1">IFERROR(IF($G184=Tabelid!$L$6,Eksplikatsioon!U185/SUM(Eksplikatsioon!$O185:'Eksplikatsioon'!$AG185),IF($G184=Tabelid!$L$4,IFERROR(SUMIFS($E:$E,$G:$G,Tabelid!$L$1,$C:$C,Tabelid!$J$4,$H:$H,P$2,$A:$A,$A184)/SUMIFS($E:$E,$G:$G,Tabelid!$L$1,$C:$C,Tabelid!$J$4,$A:$A,$A184),0),IF($G184=Tabelid!$L$5,IFERROR(SUMIFS($E:$E,$G:$G,Tabelid!$L$1,$C:$C,Tabelid!$J$4,$H:$H,P$2)/SUMIFS($E:$E,$G:$G,Tabelid!$L$1,$C:$C,Tabelid!$J$4),0),""))),"")</f>
        <v>0</v>
      </c>
      <c r="Q184" s="31">
        <f ca="1">IFERROR(IF($G184=Tabelid!$L$6,Eksplikatsioon!V185/SUM(Eksplikatsioon!$O185:'Eksplikatsioon'!$AG185),IF($G184=Tabelid!$L$4,IFERROR(SUMIFS($E:$E,$G:$G,Tabelid!$L$1,$C:$C,Tabelid!$J$4,$H:$H,Q$2,$A:$A,$A184)/SUMIFS($E:$E,$G:$G,Tabelid!$L$1,$C:$C,Tabelid!$J$4,$A:$A,$A184),0),IF($G184=Tabelid!$L$5,IFERROR(SUMIFS($E:$E,$G:$G,Tabelid!$L$1,$C:$C,Tabelid!$J$4,$H:$H,Q$2)/SUMIFS($E:$E,$G:$G,Tabelid!$L$1,$C:$C,Tabelid!$J$4),0),""))),"")</f>
        <v>0</v>
      </c>
      <c r="R184" s="31">
        <f ca="1">IFERROR(IF($G184=Tabelid!$L$6,Eksplikatsioon!W185/SUM(Eksplikatsioon!$O185:'Eksplikatsioon'!$AG185),IF($G184=Tabelid!$L$4,IFERROR(SUMIFS($E:$E,$G:$G,Tabelid!$L$1,$C:$C,Tabelid!$J$4,$H:$H,R$2,$A:$A,$A184)/SUMIFS($E:$E,$G:$G,Tabelid!$L$1,$C:$C,Tabelid!$J$4,$A:$A,$A184),0),IF($G184=Tabelid!$L$5,IFERROR(SUMIFS($E:$E,$G:$G,Tabelid!$L$1,$C:$C,Tabelid!$J$4,$H:$H,R$2)/SUMIFS($E:$E,$G:$G,Tabelid!$L$1,$C:$C,Tabelid!$J$4),0),""))),"")</f>
        <v>0</v>
      </c>
      <c r="S184" s="31">
        <f ca="1">IFERROR(IF($G184=Tabelid!$L$6,Eksplikatsioon!X185/SUM(Eksplikatsioon!$O185:'Eksplikatsioon'!$AG185),IF($G184=Tabelid!$L$4,IFERROR(SUMIFS($E:$E,$G:$G,Tabelid!$L$1,$C:$C,Tabelid!$J$4,$H:$H,S$2,$A:$A,$A184)/SUMIFS($E:$E,$G:$G,Tabelid!$L$1,$C:$C,Tabelid!$J$4,$A:$A,$A184),0),IF($G184=Tabelid!$L$5,IFERROR(SUMIFS($E:$E,$G:$G,Tabelid!$L$1,$C:$C,Tabelid!$J$4,$H:$H,S$2)/SUMIFS($E:$E,$G:$G,Tabelid!$L$1,$C:$C,Tabelid!$J$4),0),""))),"")</f>
        <v>0</v>
      </c>
      <c r="T184" s="31">
        <f ca="1">IFERROR(IF($G184=Tabelid!$L$6,Eksplikatsioon!Y185/SUM(Eksplikatsioon!$O185:'Eksplikatsioon'!$AG185),IF($G184=Tabelid!$L$4,IFERROR(SUMIFS($E:$E,$G:$G,Tabelid!$L$1,$C:$C,Tabelid!$J$4,$H:$H,T$2,$A:$A,$A184)/SUMIFS($E:$E,$G:$G,Tabelid!$L$1,$C:$C,Tabelid!$J$4,$A:$A,$A184),0),IF($G184=Tabelid!$L$5,IFERROR(SUMIFS($E:$E,$G:$G,Tabelid!$L$1,$C:$C,Tabelid!$J$4,$H:$H,T$2)/SUMIFS($E:$E,$G:$G,Tabelid!$L$1,$C:$C,Tabelid!$J$4),0),""))),"")</f>
        <v>0.19865002177384242</v>
      </c>
      <c r="U184" s="31">
        <f ca="1">IFERROR(IF($G184=Tabelid!$L$6,Eksplikatsioon!Z185/SUM(Eksplikatsioon!$O185:'Eksplikatsioon'!$AG185),IF($G184=Tabelid!$L$4,IFERROR(SUMIFS($E:$E,$G:$G,Tabelid!$L$1,$C:$C,Tabelid!$J$4,$H:$H,U$2,$A:$A,$A184)/SUMIFS($E:$E,$G:$G,Tabelid!$L$1,$C:$C,Tabelid!$J$4,$A:$A,$A184),0),IF($G184=Tabelid!$L$5,IFERROR(SUMIFS($E:$E,$G:$G,Tabelid!$L$1,$C:$C,Tabelid!$J$4,$H:$H,U$2)/SUMIFS($E:$E,$G:$G,Tabelid!$L$1,$C:$C,Tabelid!$J$4),0),""))),"")</f>
        <v>0.10861518362607059</v>
      </c>
      <c r="V184" s="31">
        <f ca="1">IFERROR(IF($G184=Tabelid!$L$6,Eksplikatsioon!AA185/SUM(Eksplikatsioon!$O185:'Eksplikatsioon'!$AG185),IF($G184=Tabelid!$L$4,IFERROR(SUMIFS($E:$E,$G:$G,Tabelid!$L$1,$C:$C,Tabelid!$J$4,$H:$H,V$2,$A:$A,$A184)/SUMIFS($E:$E,$G:$G,Tabelid!$L$1,$C:$C,Tabelid!$J$4,$A:$A,$A184),0),IF($G184=Tabelid!$L$5,IFERROR(SUMIFS($E:$E,$G:$G,Tabelid!$L$1,$C:$C,Tabelid!$J$4,$H:$H,V$2)/SUMIFS($E:$E,$G:$G,Tabelid!$L$1,$C:$C,Tabelid!$J$4),0),""))),"")</f>
        <v>0</v>
      </c>
      <c r="W184" s="31">
        <f ca="1">IFERROR(IF($G184=Tabelid!$L$6,Eksplikatsioon!AB185/SUM(Eksplikatsioon!$O185:'Eksplikatsioon'!$AG185),IF($G184=Tabelid!$L$4,IFERROR(SUMIFS($E:$E,$G:$G,Tabelid!$L$1,$C:$C,Tabelid!$J$4,$H:$H,W$2,$A:$A,$A184)/SUMIFS($E:$E,$G:$G,Tabelid!$L$1,$C:$C,Tabelid!$J$4,$A:$A,$A184),0),IF($G184=Tabelid!$L$5,IFERROR(SUMIFS($E:$E,$G:$G,Tabelid!$L$1,$C:$C,Tabelid!$J$4,$H:$H,W$2)/SUMIFS($E:$E,$G:$G,Tabelid!$L$1,$C:$C,Tabelid!$J$4),0),""))),"")</f>
        <v>0</v>
      </c>
      <c r="X184" s="31">
        <f ca="1">IFERROR(IF($G184=Tabelid!$L$6,Eksplikatsioon!AC185/SUM(Eksplikatsioon!$O185:'Eksplikatsioon'!$AG185),IF($G184=Tabelid!$L$4,IFERROR(SUMIFS($E:$E,$G:$G,Tabelid!$L$1,$C:$C,Tabelid!$J$4,$H:$H,X$2,$A:$A,$A184)/SUMIFS($E:$E,$G:$G,Tabelid!$L$1,$C:$C,Tabelid!$J$4,$A:$A,$A184),0),IF($G184=Tabelid!$L$5,IFERROR(SUMIFS($E:$E,$G:$G,Tabelid!$L$1,$C:$C,Tabelid!$J$4,$H:$H,X$2)/SUMIFS($E:$E,$G:$G,Tabelid!$L$1,$C:$C,Tabelid!$J$4),0),""))),"")</f>
        <v>0</v>
      </c>
      <c r="Y184" s="31">
        <f ca="1">IFERROR(IF($G184=Tabelid!$L$6,Eksplikatsioon!AD185/SUM(Eksplikatsioon!$O185:'Eksplikatsioon'!$AG185),IF($G184=Tabelid!$L$4,IFERROR(SUMIFS($E:$E,$G:$G,Tabelid!$L$1,$C:$C,Tabelid!$J$4,$H:$H,Y$2,$A:$A,$A184)/SUMIFS($E:$E,$G:$G,Tabelid!$L$1,$C:$C,Tabelid!$J$4,$A:$A,$A184),0),IF($G184=Tabelid!$L$5,IFERROR(SUMIFS($E:$E,$G:$G,Tabelid!$L$1,$C:$C,Tabelid!$J$4,$H:$H,Y$2)/SUMIFS($E:$E,$G:$G,Tabelid!$L$1,$C:$C,Tabelid!$J$4),0),""))),"")</f>
        <v>0</v>
      </c>
      <c r="Z184" s="31">
        <f ca="1">IFERROR(IF($G184=Tabelid!$L$6,Eksplikatsioon!AE185/SUM(Eksplikatsioon!$O185:'Eksplikatsioon'!$AG185),IF($G184=Tabelid!$L$4,IFERROR(SUMIFS($E:$E,$G:$G,Tabelid!$L$1,$C:$C,Tabelid!$J$4,$H:$H,Z$2,$A:$A,$A184)/SUMIFS($E:$E,$G:$G,Tabelid!$L$1,$C:$C,Tabelid!$J$4,$A:$A,$A184),0),IF($G184=Tabelid!$L$5,IFERROR(SUMIFS($E:$E,$G:$G,Tabelid!$L$1,$C:$C,Tabelid!$J$4,$H:$H,Z$2)/SUMIFS($E:$E,$G:$G,Tabelid!$L$1,$C:$C,Tabelid!$J$4),0),""))),"")</f>
        <v>0</v>
      </c>
      <c r="AA184" s="31">
        <f ca="1">IFERROR(IF($G184=Tabelid!$L$6,Eksplikatsioon!AF185/SUM(Eksplikatsioon!$O185:'Eksplikatsioon'!$AG185),IF($G184=Tabelid!$L$4,IFERROR(SUMIFS($E:$E,$G:$G,Tabelid!$L$1,$C:$C,Tabelid!$J$4,$H:$H,AA$2,$A:$A,$A184)/SUMIFS($E:$E,$G:$G,Tabelid!$L$1,$C:$C,Tabelid!$J$4,$A:$A,$A184),0),IF($G184=Tabelid!$L$5,IFERROR(SUMIFS($E:$E,$G:$G,Tabelid!$L$1,$C:$C,Tabelid!$J$4,$H:$H,AA$2)/SUMIFS($E:$E,$G:$G,Tabelid!$L$1,$C:$C,Tabelid!$J$4),0),""))),"")</f>
        <v>0</v>
      </c>
      <c r="AB184" s="31">
        <f ca="1">IFERROR(IF($G184=Tabelid!$L$6,Eksplikatsioon!AG185/SUM(Eksplikatsioon!$O185:'Eksplikatsioon'!$AG185),IF($G184=Tabelid!$L$4,IFERROR(SUMIFS($E:$E,$G:$G,Tabelid!$L$1,$C:$C,Tabelid!$J$4,$H:$H,AB$2,$A:$A,$A184)/SUMIFS($E:$E,$G:$G,Tabelid!$L$1,$C:$C,Tabelid!$J$4,$A:$A,$A184),0),IF($G184=Tabelid!$L$5,IFERROR(SUMIFS($E:$E,$G:$G,Tabelid!$L$1,$C:$C,Tabelid!$J$4,$H:$H,AB$2)/SUMIFS($E:$E,$G:$G,Tabelid!$L$1,$C:$C,Tabelid!$J$4),0),""))),"")</f>
        <v>0</v>
      </c>
      <c r="AC184" s="31">
        <f ca="1">IFERROR(IF($G184=Tabelid!$L$6,$E184*J184,IFERROR($E184*J184/SUM($J184:$AB184)*(Eksplikatsioon!O185)/SUMPRODUCT($J184:$AB184,Eksplikatsioon!$O185:$AG185),"")),"")</f>
        <v>3.0522262797815705</v>
      </c>
      <c r="AD184" s="31">
        <f ca="1">IFERROR(IF($G184=Tabelid!$L$6,$E184*K184,IFERROR($E184*K184/SUM($J184:$AB184)*(Eksplikatsioon!P185)/SUMPRODUCT($J184:$AB184,Eksplikatsioon!$O185:$AG185),"")),"")</f>
        <v>0.23019330064663882</v>
      </c>
      <c r="AE184" s="31">
        <f ca="1">IFERROR(IF($G184=Tabelid!$L$6,$E184*L184,IFERROR($E184*L184/SUM($J184:$AB184)*(Eksplikatsioon!Q185)/SUMPRODUCT($J184:$AB184,Eksplikatsioon!$O185:$AG185),"")),"")</f>
        <v>0</v>
      </c>
      <c r="AF184" s="31">
        <f ca="1">IFERROR(IF($G184=Tabelid!$L$6,$E184*M184,IFERROR($E184*M184/SUM($J184:$AB184)*(Eksplikatsioon!R185)/SUMPRODUCT($J184:$AB184,Eksplikatsioon!$O185:$AG185),"")),"")</f>
        <v>100.3599489895073</v>
      </c>
      <c r="AG184" s="31">
        <f ca="1">IFERROR(IF($G184=Tabelid!$L$6,$E184*N184,IFERROR($E184*N184/SUM($J184:$AB184)*(Eksplikatsioon!S185)/SUMPRODUCT($J184:$AB184,Eksplikatsioon!$O185:$AG185),"")),"")</f>
        <v>0</v>
      </c>
      <c r="AH184" s="31">
        <f ca="1">IFERROR(IF($G184=Tabelid!$L$6,$E184*O184,IFERROR($E184*O184/SUM($J184:$AB184)*(Eksplikatsioon!T185)/SUMPRODUCT($J184:$AB184,Eksplikatsioon!$O185:$AG185),"")),"")</f>
        <v>0</v>
      </c>
      <c r="AI184" s="31">
        <f ca="1">IFERROR(IF($G184=Tabelid!$L$6,$E184*P184,IFERROR($E184*P184/SUM($J184:$AB184)*(Eksplikatsioon!U185)/SUMPRODUCT($J184:$AB184,Eksplikatsioon!$O185:$AG185),"")),"")</f>
        <v>0</v>
      </c>
      <c r="AJ184" s="31">
        <f ca="1">IFERROR(IF($G184=Tabelid!$L$6,$E184*Q184,IFERROR($E184*Q184/SUM($J184:$AB184)*(Eksplikatsioon!V185)/SUMPRODUCT($J184:$AB184,Eksplikatsioon!$O185:$AG185),"")),"")</f>
        <v>0</v>
      </c>
      <c r="AK184" s="31">
        <f ca="1">IFERROR(IF($G184=Tabelid!$L$6,$E184*R184,IFERROR($E184*R184/SUM($J184:$AB184)*(Eksplikatsioon!W185)/SUMPRODUCT($J184:$AB184,Eksplikatsioon!$O185:$AG185),"")),"")</f>
        <v>0</v>
      </c>
      <c r="AL184" s="31">
        <f ca="1">IFERROR(IF($G184=Tabelid!$L$6,$E184*S184,IFERROR($E184*S184/SUM($J184:$AB184)*(Eksplikatsioon!X185)/SUMPRODUCT($J184:$AB184,Eksplikatsioon!$O185:$AG185),"")),"")</f>
        <v>0</v>
      </c>
      <c r="AM184" s="31">
        <f ca="1">IFERROR(IF($G184=Tabelid!$L$6,$E184*T184,IFERROR($E184*T184/SUM($J184:$AB184)*(Eksplikatsioon!Y185)/SUMPRODUCT($J184:$AB184,Eksplikatsioon!$O185:$AG185),"")),"")</f>
        <v>9.5576314300644771</v>
      </c>
      <c r="AN184" s="31">
        <f ca="1">IFERROR(IF($G184=Tabelid!$L$6,$E184*U184,IFERROR($E184*U184/SUM($J184:$AB184)*(Eksplikatsioon!Z185)/SUMPRODUCT($J184:$AB184,Eksplikatsioon!$O185:$AG185),"")),"")</f>
        <v>0</v>
      </c>
      <c r="AO184" s="31">
        <f ca="1">IFERROR(IF($G184=Tabelid!$L$6,$E184*V184,IFERROR($E184*V184/SUM($J184:$AB184)*(Eksplikatsioon!AA185)/SUMPRODUCT($J184:$AB184,Eksplikatsioon!$O185:$AG185),"")),"")</f>
        <v>0</v>
      </c>
      <c r="AP184" s="31">
        <f ca="1">IFERROR(IF($G184=Tabelid!$L$6,$E184*W184,IFERROR($E184*W184/SUM($J184:$AB184)*(Eksplikatsioon!AB185)/SUMPRODUCT($J184:$AB184,Eksplikatsioon!$O185:$AG185),"")),"")</f>
        <v>0</v>
      </c>
      <c r="AQ184" s="31">
        <f ca="1">IFERROR(IF($G184=Tabelid!$L$6,$E184*X184,IFERROR($E184*X184/SUM($J184:$AB184)*(Eksplikatsioon!AC185)/SUMPRODUCT($J184:$AB184,Eksplikatsioon!$O185:$AG185),"")),"")</f>
        <v>0</v>
      </c>
      <c r="AR184" s="31">
        <f ca="1">IFERROR(IF($G184=Tabelid!$L$6,$E184*Y184,IFERROR($E184*Y184/SUM($J184:$AB184)*(Eksplikatsioon!AD185)/SUMPRODUCT($J184:$AB184,Eksplikatsioon!$O185:$AG185),"")),"")</f>
        <v>0</v>
      </c>
      <c r="AS184" s="31">
        <f ca="1">IFERROR(IF($G184=Tabelid!$L$6,$E184*Z184,IFERROR($E184*Z184/SUM($J184:$AB184)*(Eksplikatsioon!AE185)/SUMPRODUCT($J184:$AB184,Eksplikatsioon!$O185:$AG185),"")),"")</f>
        <v>0</v>
      </c>
      <c r="AT184" s="31">
        <f ca="1">IFERROR(IF($G184=Tabelid!$L$6,$E184*AA184,IFERROR($E184*AA184/SUM($J184:$AB184)*(Eksplikatsioon!AF185)/SUMPRODUCT($J184:$AB184,Eksplikatsioon!$O185:$AG185),"")),"")</f>
        <v>0</v>
      </c>
      <c r="AU184" s="31">
        <f ca="1">IFERROR(IF($G184=Tabelid!$L$6,$E184*AB184,IFERROR($E184*AB184/SUM($J184:$AB184)*(Eksplikatsioon!AG185)/SUMPRODUCT($J184:$AB184,Eksplikatsioon!$O185:$AG185),"")),"")</f>
        <v>0</v>
      </c>
    </row>
    <row r="185" spans="1:47" x14ac:dyDescent="0.35">
      <c r="A185" s="23" t="str">
        <f>IF(Eksplikatsioon!A186=0,"",Eksplikatsioon!A186)</f>
        <v>04</v>
      </c>
      <c r="B185" s="60">
        <f>IF(Eksplikatsioon!B186=0,"",Eksplikatsioon!B186)</f>
        <v>416</v>
      </c>
      <c r="C185" s="23" t="str">
        <f>IF(Eksplikatsioon!C186=0,"",Eksplikatsioon!C186)</f>
        <v>ÜÜRITAV PIND</v>
      </c>
      <c r="D185" s="23" t="str">
        <f>IF(Eksplikatsioon!D186=0,"",Eksplikatsioon!D186)</f>
        <v>Nõupidamise ruum</v>
      </c>
      <c r="E185" s="58">
        <f>IF(Eksplikatsioon!F186=0,"",Eksplikatsioon!F186)</f>
        <v>35.9</v>
      </c>
      <c r="F185" s="23" t="str">
        <f>IF(Eksplikatsioon!H186=0,"",Eksplikatsioon!H186)</f>
        <v/>
      </c>
      <c r="G185" s="23" t="str">
        <f>IF(Eksplikatsioon!J186=0,"",Eksplikatsioon!J186)</f>
        <v>Ühiskasutuses muu pind (hoone)</v>
      </c>
      <c r="H185" s="23" t="str">
        <f>IF(Eksplikatsioon!K186=0,"",Eksplikatsioon!K186)</f>
        <v/>
      </c>
      <c r="I185" s="23" t="str">
        <f>IF(Eksplikatsioon!L186=0,"",Eksplikatsioon!L186)</f>
        <v/>
      </c>
      <c r="J185" s="31">
        <f ca="1">IFERROR(IF($G185=Tabelid!$L$6,Eksplikatsioon!O186/SUM(Eksplikatsioon!$O186:'Eksplikatsioon'!$AG186),IF($G185=Tabelid!$L$4,IFERROR(SUMIFS($E:$E,$G:$G,Tabelid!$L$1,$C:$C,Tabelid!$J$4,$H:$H,J$2,$A:$A,$A185)/SUMIFS($E:$E,$G:$G,Tabelid!$L$1,$C:$C,Tabelid!$J$4,$A:$A,$A185),0),IF($G185=Tabelid!$L$5,IFERROR(SUMIFS($E:$E,$G:$G,Tabelid!$L$1,$C:$C,Tabelid!$J$4,$H:$H,J$2)/SUMIFS($E:$E,$G:$G,Tabelid!$L$1,$C:$C,Tabelid!$J$4),0),""))),"")</f>
        <v>5.4688634054289476E-2</v>
      </c>
      <c r="K185" s="31">
        <f ca="1">IFERROR(IF($G185=Tabelid!$L$6,Eksplikatsioon!P186/SUM(Eksplikatsioon!$O186:'Eksplikatsioon'!$AG186),IF($G185=Tabelid!$L$4,IFERROR(SUMIFS($E:$E,$G:$G,Tabelid!$L$1,$C:$C,Tabelid!$J$4,$H:$H,K$2,$A:$A,$A185)/SUMIFS($E:$E,$G:$G,Tabelid!$L$1,$C:$C,Tabelid!$J$4,$A:$A,$A185),0),IF($G185=Tabelid!$L$5,IFERROR(SUMIFS($E:$E,$G:$G,Tabelid!$L$1,$C:$C,Tabelid!$J$4,$H:$H,K$2)/SUMIFS($E:$E,$G:$G,Tabelid!$L$1,$C:$C,Tabelid!$J$4),0),""))),"")</f>
        <v>1.4951371752068522E-2</v>
      </c>
      <c r="L185" s="31">
        <f ca="1">IFERROR(IF($G185=Tabelid!$L$6,Eksplikatsioon!Q186/SUM(Eksplikatsioon!$O186:'Eksplikatsioon'!$AG186),IF($G185=Tabelid!$L$4,IFERROR(SUMIFS($E:$E,$G:$G,Tabelid!$L$1,$C:$C,Tabelid!$J$4,$H:$H,L$2,$A:$A,$A185)/SUMIFS($E:$E,$G:$G,Tabelid!$L$1,$C:$C,Tabelid!$J$4,$A:$A,$A185),0),IF($G185=Tabelid!$L$5,IFERROR(SUMIFS($E:$E,$G:$G,Tabelid!$L$1,$C:$C,Tabelid!$J$4,$H:$H,L$2)/SUMIFS($E:$E,$G:$G,Tabelid!$L$1,$C:$C,Tabelid!$J$4),0),""))),"")</f>
        <v>0.24520975468137618</v>
      </c>
      <c r="M185" s="31">
        <f ca="1">IFERROR(IF($G185=Tabelid!$L$6,Eksplikatsioon!R186/SUM(Eksplikatsioon!$O186:'Eksplikatsioon'!$AG186),IF($G185=Tabelid!$L$4,IFERROR(SUMIFS($E:$E,$G:$G,Tabelid!$L$1,$C:$C,Tabelid!$J$4,$H:$H,M$2,$A:$A,$A185)/SUMIFS($E:$E,$G:$G,Tabelid!$L$1,$C:$C,Tabelid!$J$4,$A:$A,$A185),0),IF($G185=Tabelid!$L$5,IFERROR(SUMIFS($E:$E,$G:$G,Tabelid!$L$1,$C:$C,Tabelid!$J$4,$H:$H,M$2)/SUMIFS($E:$E,$G:$G,Tabelid!$L$1,$C:$C,Tabelid!$J$4),0),""))),"")</f>
        <v>0.37788503411235314</v>
      </c>
      <c r="N185" s="31">
        <f ca="1">IFERROR(IF($G185=Tabelid!$L$6,Eksplikatsioon!S186/SUM(Eksplikatsioon!$O186:'Eksplikatsioon'!$AG186),IF($G185=Tabelid!$L$4,IFERROR(SUMIFS($E:$E,$G:$G,Tabelid!$L$1,$C:$C,Tabelid!$J$4,$H:$H,N$2,$A:$A,$A185)/SUMIFS($E:$E,$G:$G,Tabelid!$L$1,$C:$C,Tabelid!$J$4,$A:$A,$A185),0),IF($G185=Tabelid!$L$5,IFERROR(SUMIFS($E:$E,$G:$G,Tabelid!$L$1,$C:$C,Tabelid!$J$4,$H:$H,N$2)/SUMIFS($E:$E,$G:$G,Tabelid!$L$1,$C:$C,Tabelid!$J$4),0),""))),"")</f>
        <v>0</v>
      </c>
      <c r="O185" s="31">
        <f ca="1">IFERROR(IF($G185=Tabelid!$L$6,Eksplikatsioon!T186/SUM(Eksplikatsioon!$O186:'Eksplikatsioon'!$AG186),IF($G185=Tabelid!$L$4,IFERROR(SUMIFS($E:$E,$G:$G,Tabelid!$L$1,$C:$C,Tabelid!$J$4,$H:$H,O$2,$A:$A,$A185)/SUMIFS($E:$E,$G:$G,Tabelid!$L$1,$C:$C,Tabelid!$J$4,$A:$A,$A185),0),IF($G185=Tabelid!$L$5,IFERROR(SUMIFS($E:$E,$G:$G,Tabelid!$L$1,$C:$C,Tabelid!$J$4,$H:$H,O$2)/SUMIFS($E:$E,$G:$G,Tabelid!$L$1,$C:$C,Tabelid!$J$4),0),""))),"")</f>
        <v>0</v>
      </c>
      <c r="P185" s="31">
        <f ca="1">IFERROR(IF($G185=Tabelid!$L$6,Eksplikatsioon!U186/SUM(Eksplikatsioon!$O186:'Eksplikatsioon'!$AG186),IF($G185=Tabelid!$L$4,IFERROR(SUMIFS($E:$E,$G:$G,Tabelid!$L$1,$C:$C,Tabelid!$J$4,$H:$H,P$2,$A:$A,$A185)/SUMIFS($E:$E,$G:$G,Tabelid!$L$1,$C:$C,Tabelid!$J$4,$A:$A,$A185),0),IF($G185=Tabelid!$L$5,IFERROR(SUMIFS($E:$E,$G:$G,Tabelid!$L$1,$C:$C,Tabelid!$J$4,$H:$H,P$2)/SUMIFS($E:$E,$G:$G,Tabelid!$L$1,$C:$C,Tabelid!$J$4),0),""))),"")</f>
        <v>0</v>
      </c>
      <c r="Q185" s="31">
        <f ca="1">IFERROR(IF($G185=Tabelid!$L$6,Eksplikatsioon!V186/SUM(Eksplikatsioon!$O186:'Eksplikatsioon'!$AG186),IF($G185=Tabelid!$L$4,IFERROR(SUMIFS($E:$E,$G:$G,Tabelid!$L$1,$C:$C,Tabelid!$J$4,$H:$H,Q$2,$A:$A,$A185)/SUMIFS($E:$E,$G:$G,Tabelid!$L$1,$C:$C,Tabelid!$J$4,$A:$A,$A185),0),IF($G185=Tabelid!$L$5,IFERROR(SUMIFS($E:$E,$G:$G,Tabelid!$L$1,$C:$C,Tabelid!$J$4,$H:$H,Q$2)/SUMIFS($E:$E,$G:$G,Tabelid!$L$1,$C:$C,Tabelid!$J$4),0),""))),"")</f>
        <v>0</v>
      </c>
      <c r="R185" s="31">
        <f ca="1">IFERROR(IF($G185=Tabelid!$L$6,Eksplikatsioon!W186/SUM(Eksplikatsioon!$O186:'Eksplikatsioon'!$AG186),IF($G185=Tabelid!$L$4,IFERROR(SUMIFS($E:$E,$G:$G,Tabelid!$L$1,$C:$C,Tabelid!$J$4,$H:$H,R$2,$A:$A,$A185)/SUMIFS($E:$E,$G:$G,Tabelid!$L$1,$C:$C,Tabelid!$J$4,$A:$A,$A185),0),IF($G185=Tabelid!$L$5,IFERROR(SUMIFS($E:$E,$G:$G,Tabelid!$L$1,$C:$C,Tabelid!$J$4,$H:$H,R$2)/SUMIFS($E:$E,$G:$G,Tabelid!$L$1,$C:$C,Tabelid!$J$4),0),""))),"")</f>
        <v>0</v>
      </c>
      <c r="S185" s="31">
        <f ca="1">IFERROR(IF($G185=Tabelid!$L$6,Eksplikatsioon!X186/SUM(Eksplikatsioon!$O186:'Eksplikatsioon'!$AG186),IF($G185=Tabelid!$L$4,IFERROR(SUMIFS($E:$E,$G:$G,Tabelid!$L$1,$C:$C,Tabelid!$J$4,$H:$H,S$2,$A:$A,$A185)/SUMIFS($E:$E,$G:$G,Tabelid!$L$1,$C:$C,Tabelid!$J$4,$A:$A,$A185),0),IF($G185=Tabelid!$L$5,IFERROR(SUMIFS($E:$E,$G:$G,Tabelid!$L$1,$C:$C,Tabelid!$J$4,$H:$H,S$2)/SUMIFS($E:$E,$G:$G,Tabelid!$L$1,$C:$C,Tabelid!$J$4),0),""))),"")</f>
        <v>0</v>
      </c>
      <c r="T185" s="31">
        <f ca="1">IFERROR(IF($G185=Tabelid!$L$6,Eksplikatsioon!Y186/SUM(Eksplikatsioon!$O186:'Eksplikatsioon'!$AG186),IF($G185=Tabelid!$L$4,IFERROR(SUMIFS($E:$E,$G:$G,Tabelid!$L$1,$C:$C,Tabelid!$J$4,$H:$H,T$2,$A:$A,$A185)/SUMIFS($E:$E,$G:$G,Tabelid!$L$1,$C:$C,Tabelid!$J$4,$A:$A,$A185),0),IF($G185=Tabelid!$L$5,IFERROR(SUMIFS($E:$E,$G:$G,Tabelid!$L$1,$C:$C,Tabelid!$J$4,$H:$H,T$2)/SUMIFS($E:$E,$G:$G,Tabelid!$L$1,$C:$C,Tabelid!$J$4),0),""))),"")</f>
        <v>0.19865002177384242</v>
      </c>
      <c r="U185" s="31">
        <f ca="1">IFERROR(IF($G185=Tabelid!$L$6,Eksplikatsioon!Z186/SUM(Eksplikatsioon!$O186:'Eksplikatsioon'!$AG186),IF($G185=Tabelid!$L$4,IFERROR(SUMIFS($E:$E,$G:$G,Tabelid!$L$1,$C:$C,Tabelid!$J$4,$H:$H,U$2,$A:$A,$A185)/SUMIFS($E:$E,$G:$G,Tabelid!$L$1,$C:$C,Tabelid!$J$4,$A:$A,$A185),0),IF($G185=Tabelid!$L$5,IFERROR(SUMIFS($E:$E,$G:$G,Tabelid!$L$1,$C:$C,Tabelid!$J$4,$H:$H,U$2)/SUMIFS($E:$E,$G:$G,Tabelid!$L$1,$C:$C,Tabelid!$J$4),0),""))),"")</f>
        <v>0.10861518362607059</v>
      </c>
      <c r="V185" s="31">
        <f ca="1">IFERROR(IF($G185=Tabelid!$L$6,Eksplikatsioon!AA186/SUM(Eksplikatsioon!$O186:'Eksplikatsioon'!$AG186),IF($G185=Tabelid!$L$4,IFERROR(SUMIFS($E:$E,$G:$G,Tabelid!$L$1,$C:$C,Tabelid!$J$4,$H:$H,V$2,$A:$A,$A185)/SUMIFS($E:$E,$G:$G,Tabelid!$L$1,$C:$C,Tabelid!$J$4,$A:$A,$A185),0),IF($G185=Tabelid!$L$5,IFERROR(SUMIFS($E:$E,$G:$G,Tabelid!$L$1,$C:$C,Tabelid!$J$4,$H:$H,V$2)/SUMIFS($E:$E,$G:$G,Tabelid!$L$1,$C:$C,Tabelid!$J$4),0),""))),"")</f>
        <v>0</v>
      </c>
      <c r="W185" s="31">
        <f ca="1">IFERROR(IF($G185=Tabelid!$L$6,Eksplikatsioon!AB186/SUM(Eksplikatsioon!$O186:'Eksplikatsioon'!$AG186),IF($G185=Tabelid!$L$4,IFERROR(SUMIFS($E:$E,$G:$G,Tabelid!$L$1,$C:$C,Tabelid!$J$4,$H:$H,W$2,$A:$A,$A185)/SUMIFS($E:$E,$G:$G,Tabelid!$L$1,$C:$C,Tabelid!$J$4,$A:$A,$A185),0),IF($G185=Tabelid!$L$5,IFERROR(SUMIFS($E:$E,$G:$G,Tabelid!$L$1,$C:$C,Tabelid!$J$4,$H:$H,W$2)/SUMIFS($E:$E,$G:$G,Tabelid!$L$1,$C:$C,Tabelid!$J$4),0),""))),"")</f>
        <v>0</v>
      </c>
      <c r="X185" s="31">
        <f ca="1">IFERROR(IF($G185=Tabelid!$L$6,Eksplikatsioon!AC186/SUM(Eksplikatsioon!$O186:'Eksplikatsioon'!$AG186),IF($G185=Tabelid!$L$4,IFERROR(SUMIFS($E:$E,$G:$G,Tabelid!$L$1,$C:$C,Tabelid!$J$4,$H:$H,X$2,$A:$A,$A185)/SUMIFS($E:$E,$G:$G,Tabelid!$L$1,$C:$C,Tabelid!$J$4,$A:$A,$A185),0),IF($G185=Tabelid!$L$5,IFERROR(SUMIFS($E:$E,$G:$G,Tabelid!$L$1,$C:$C,Tabelid!$J$4,$H:$H,X$2)/SUMIFS($E:$E,$G:$G,Tabelid!$L$1,$C:$C,Tabelid!$J$4),0),""))),"")</f>
        <v>0</v>
      </c>
      <c r="Y185" s="31">
        <f ca="1">IFERROR(IF($G185=Tabelid!$L$6,Eksplikatsioon!AD186/SUM(Eksplikatsioon!$O186:'Eksplikatsioon'!$AG186),IF($G185=Tabelid!$L$4,IFERROR(SUMIFS($E:$E,$G:$G,Tabelid!$L$1,$C:$C,Tabelid!$J$4,$H:$H,Y$2,$A:$A,$A185)/SUMIFS($E:$E,$G:$G,Tabelid!$L$1,$C:$C,Tabelid!$J$4,$A:$A,$A185),0),IF($G185=Tabelid!$L$5,IFERROR(SUMIFS($E:$E,$G:$G,Tabelid!$L$1,$C:$C,Tabelid!$J$4,$H:$H,Y$2)/SUMIFS($E:$E,$G:$G,Tabelid!$L$1,$C:$C,Tabelid!$J$4),0),""))),"")</f>
        <v>0</v>
      </c>
      <c r="Z185" s="31">
        <f ca="1">IFERROR(IF($G185=Tabelid!$L$6,Eksplikatsioon!AE186/SUM(Eksplikatsioon!$O186:'Eksplikatsioon'!$AG186),IF($G185=Tabelid!$L$4,IFERROR(SUMIFS($E:$E,$G:$G,Tabelid!$L$1,$C:$C,Tabelid!$J$4,$H:$H,Z$2,$A:$A,$A185)/SUMIFS($E:$E,$G:$G,Tabelid!$L$1,$C:$C,Tabelid!$J$4,$A:$A,$A185),0),IF($G185=Tabelid!$L$5,IFERROR(SUMIFS($E:$E,$G:$G,Tabelid!$L$1,$C:$C,Tabelid!$J$4,$H:$H,Z$2)/SUMIFS($E:$E,$G:$G,Tabelid!$L$1,$C:$C,Tabelid!$J$4),0),""))),"")</f>
        <v>0</v>
      </c>
      <c r="AA185" s="31">
        <f ca="1">IFERROR(IF($G185=Tabelid!$L$6,Eksplikatsioon!AF186/SUM(Eksplikatsioon!$O186:'Eksplikatsioon'!$AG186),IF($G185=Tabelid!$L$4,IFERROR(SUMIFS($E:$E,$G:$G,Tabelid!$L$1,$C:$C,Tabelid!$J$4,$H:$H,AA$2,$A:$A,$A185)/SUMIFS($E:$E,$G:$G,Tabelid!$L$1,$C:$C,Tabelid!$J$4,$A:$A,$A185),0),IF($G185=Tabelid!$L$5,IFERROR(SUMIFS($E:$E,$G:$G,Tabelid!$L$1,$C:$C,Tabelid!$J$4,$H:$H,AA$2)/SUMIFS($E:$E,$G:$G,Tabelid!$L$1,$C:$C,Tabelid!$J$4),0),""))),"")</f>
        <v>0</v>
      </c>
      <c r="AB185" s="31">
        <f ca="1">IFERROR(IF($G185=Tabelid!$L$6,Eksplikatsioon!AG186/SUM(Eksplikatsioon!$O186:'Eksplikatsioon'!$AG186),IF($G185=Tabelid!$L$4,IFERROR(SUMIFS($E:$E,$G:$G,Tabelid!$L$1,$C:$C,Tabelid!$J$4,$H:$H,AB$2,$A:$A,$A185)/SUMIFS($E:$E,$G:$G,Tabelid!$L$1,$C:$C,Tabelid!$J$4,$A:$A,$A185),0),IF($G185=Tabelid!$L$5,IFERROR(SUMIFS($E:$E,$G:$G,Tabelid!$L$1,$C:$C,Tabelid!$J$4,$H:$H,AB$2)/SUMIFS($E:$E,$G:$G,Tabelid!$L$1,$C:$C,Tabelid!$J$4),0),""))),"")</f>
        <v>0</v>
      </c>
      <c r="AC185" s="31">
        <f ca="1">IFERROR(IF($G185=Tabelid!$L$6,$E185*J185,IFERROR($E185*J185/SUM($J185:$AB185)*(Eksplikatsioon!O186)/SUMPRODUCT($J185:$AB185,Eksplikatsioon!$O186:$AG186),"")),"")</f>
        <v>0.9679763555137666</v>
      </c>
      <c r="AD185" s="31">
        <f ca="1">IFERROR(IF($G185=Tabelid!$L$6,$E185*K185,IFERROR($E185*K185/SUM($J185:$AB185)*(Eksplikatsioon!P186)/SUMPRODUCT($J185:$AB185,Eksplikatsioon!$O186:$AG186),"")),"")</f>
        <v>7.3002999056663714E-2</v>
      </c>
      <c r="AE185" s="31">
        <f ca="1">IFERROR(IF($G185=Tabelid!$L$6,$E185*L185,IFERROR($E185*L185/SUM($J185:$AB185)*(Eksplikatsioon!Q186)/SUMPRODUCT($J185:$AB185,Eksplikatsioon!$O186:$AG186),"")),"")</f>
        <v>0</v>
      </c>
      <c r="AF185" s="31">
        <f ca="1">IFERROR(IF($G185=Tabelid!$L$6,$E185*M185,IFERROR($E185*M185/SUM($J185:$AB185)*(Eksplikatsioon!R186)/SUMPRODUCT($J185:$AB185,Eksplikatsioon!$O186:$AG186),"")),"")</f>
        <v>31.827934352679431</v>
      </c>
      <c r="AG185" s="31">
        <f ca="1">IFERROR(IF($G185=Tabelid!$L$6,$E185*N185,IFERROR($E185*N185/SUM($J185:$AB185)*(Eksplikatsioon!S186)/SUMPRODUCT($J185:$AB185,Eksplikatsioon!$O186:$AG186),"")),"")</f>
        <v>0</v>
      </c>
      <c r="AH185" s="31">
        <f ca="1">IFERROR(IF($G185=Tabelid!$L$6,$E185*O185,IFERROR($E185*O185/SUM($J185:$AB185)*(Eksplikatsioon!T186)/SUMPRODUCT($J185:$AB185,Eksplikatsioon!$O186:$AG186),"")),"")</f>
        <v>0</v>
      </c>
      <c r="AI185" s="31">
        <f ca="1">IFERROR(IF($G185=Tabelid!$L$6,$E185*P185,IFERROR($E185*P185/SUM($J185:$AB185)*(Eksplikatsioon!U186)/SUMPRODUCT($J185:$AB185,Eksplikatsioon!$O186:$AG186),"")),"")</f>
        <v>0</v>
      </c>
      <c r="AJ185" s="31">
        <f ca="1">IFERROR(IF($G185=Tabelid!$L$6,$E185*Q185,IFERROR($E185*Q185/SUM($J185:$AB185)*(Eksplikatsioon!V186)/SUMPRODUCT($J185:$AB185,Eksplikatsioon!$O186:$AG186),"")),"")</f>
        <v>0</v>
      </c>
      <c r="AK185" s="31">
        <f ca="1">IFERROR(IF($G185=Tabelid!$L$6,$E185*R185,IFERROR($E185*R185/SUM($J185:$AB185)*(Eksplikatsioon!W186)/SUMPRODUCT($J185:$AB185,Eksplikatsioon!$O186:$AG186),"")),"")</f>
        <v>0</v>
      </c>
      <c r="AL185" s="31">
        <f ca="1">IFERROR(IF($G185=Tabelid!$L$6,$E185*S185,IFERROR($E185*S185/SUM($J185:$AB185)*(Eksplikatsioon!X186)/SUMPRODUCT($J185:$AB185,Eksplikatsioon!$O186:$AG186),"")),"")</f>
        <v>0</v>
      </c>
      <c r="AM185" s="31">
        <f ca="1">IFERROR(IF($G185=Tabelid!$L$6,$E185*T185,IFERROR($E185*T185/SUM($J185:$AB185)*(Eksplikatsioon!Y186)/SUMPRODUCT($J185:$AB185,Eksplikatsioon!$O186:$AG186),"")),"")</f>
        <v>3.0310862927501301</v>
      </c>
      <c r="AN185" s="31">
        <f ca="1">IFERROR(IF($G185=Tabelid!$L$6,$E185*U185,IFERROR($E185*U185/SUM($J185:$AB185)*(Eksplikatsioon!Z186)/SUMPRODUCT($J185:$AB185,Eksplikatsioon!$O186:$AG186),"")),"")</f>
        <v>0</v>
      </c>
      <c r="AO185" s="31">
        <f ca="1">IFERROR(IF($G185=Tabelid!$L$6,$E185*V185,IFERROR($E185*V185/SUM($J185:$AB185)*(Eksplikatsioon!AA186)/SUMPRODUCT($J185:$AB185,Eksplikatsioon!$O186:$AG186),"")),"")</f>
        <v>0</v>
      </c>
      <c r="AP185" s="31">
        <f ca="1">IFERROR(IF($G185=Tabelid!$L$6,$E185*W185,IFERROR($E185*W185/SUM($J185:$AB185)*(Eksplikatsioon!AB186)/SUMPRODUCT($J185:$AB185,Eksplikatsioon!$O186:$AG186),"")),"")</f>
        <v>0</v>
      </c>
      <c r="AQ185" s="31">
        <f ca="1">IFERROR(IF($G185=Tabelid!$L$6,$E185*X185,IFERROR($E185*X185/SUM($J185:$AB185)*(Eksplikatsioon!AC186)/SUMPRODUCT($J185:$AB185,Eksplikatsioon!$O186:$AG186),"")),"")</f>
        <v>0</v>
      </c>
      <c r="AR185" s="31">
        <f ca="1">IFERROR(IF($G185=Tabelid!$L$6,$E185*Y185,IFERROR($E185*Y185/SUM($J185:$AB185)*(Eksplikatsioon!AD186)/SUMPRODUCT($J185:$AB185,Eksplikatsioon!$O186:$AG186),"")),"")</f>
        <v>0</v>
      </c>
      <c r="AS185" s="31">
        <f ca="1">IFERROR(IF($G185=Tabelid!$L$6,$E185*Z185,IFERROR($E185*Z185/SUM($J185:$AB185)*(Eksplikatsioon!AE186)/SUMPRODUCT($J185:$AB185,Eksplikatsioon!$O186:$AG186),"")),"")</f>
        <v>0</v>
      </c>
      <c r="AT185" s="31">
        <f ca="1">IFERROR(IF($G185=Tabelid!$L$6,$E185*AA185,IFERROR($E185*AA185/SUM($J185:$AB185)*(Eksplikatsioon!AF186)/SUMPRODUCT($J185:$AB185,Eksplikatsioon!$O186:$AG186),"")),"")</f>
        <v>0</v>
      </c>
      <c r="AU185" s="31">
        <f ca="1">IFERROR(IF($G185=Tabelid!$L$6,$E185*AB185,IFERROR($E185*AB185/SUM($J185:$AB185)*(Eksplikatsioon!AG186)/SUMPRODUCT($J185:$AB185,Eksplikatsioon!$O186:$AG186),"")),"")</f>
        <v>0</v>
      </c>
    </row>
    <row r="186" spans="1:47" x14ac:dyDescent="0.35">
      <c r="A186" s="23" t="str">
        <f>IF(Eksplikatsioon!A187=0,"",Eksplikatsioon!A187)</f>
        <v>04</v>
      </c>
      <c r="B186" s="60">
        <f>IF(Eksplikatsioon!B187=0,"",Eksplikatsioon!B187)</f>
        <v>417</v>
      </c>
      <c r="C186" s="23" t="str">
        <f>IF(Eksplikatsioon!C187=0,"",Eksplikatsioon!C187)</f>
        <v>ÜÜRITAV PIND</v>
      </c>
      <c r="D186" s="23" t="str">
        <f>IF(Eksplikatsioon!D187=0,"",Eksplikatsioon!D187)</f>
        <v>Kabinet/Büroo</v>
      </c>
      <c r="E186" s="58">
        <f>IF(Eksplikatsioon!F187=0,"",Eksplikatsioon!F187)</f>
        <v>59.2</v>
      </c>
      <c r="F186" s="23" t="str">
        <f>IF(Eksplikatsioon!H187=0,"",Eksplikatsioon!H187)</f>
        <v/>
      </c>
      <c r="G186" s="23" t="str">
        <f>IF(Eksplikatsioon!J187=0,"",Eksplikatsioon!J187)</f>
        <v>Ainukasutuses pind</v>
      </c>
      <c r="H186" s="23" t="str">
        <f>IF(Eksplikatsioon!K187=0,"",Eksplikatsioon!K187)</f>
        <v>Viru Maakohus</v>
      </c>
      <c r="I186" s="23" t="str">
        <f>IF(Eksplikatsioon!L187=0,"",Eksplikatsioon!L187)</f>
        <v>KOOLI2_02</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35">
      <c r="A187" s="23" t="str">
        <f>IF(Eksplikatsioon!A188=0,"",Eksplikatsioon!A188)</f>
        <v>04</v>
      </c>
      <c r="B187" s="60">
        <f>IF(Eksplikatsioon!B188=0,"",Eksplikatsioon!B188)</f>
        <v>418</v>
      </c>
      <c r="C187" s="23" t="str">
        <f>IF(Eksplikatsioon!C188=0,"",Eksplikatsioon!C188)</f>
        <v>ÜÜRITAV PIND</v>
      </c>
      <c r="D187" s="23" t="str">
        <f>IF(Eksplikatsioon!D188=0,"",Eksplikatsioon!D188)</f>
        <v>Nõupidamise ruum</v>
      </c>
      <c r="E187" s="58">
        <f>IF(Eksplikatsioon!F188=0,"",Eksplikatsioon!F188)</f>
        <v>91.6</v>
      </c>
      <c r="F187" s="23" t="str">
        <f>IF(Eksplikatsioon!H188=0,"",Eksplikatsioon!H188)</f>
        <v/>
      </c>
      <c r="G187" s="23" t="str">
        <f>IF(Eksplikatsioon!J188=0,"",Eksplikatsioon!J188)</f>
        <v>Ühiskasutuses muu pind (hoone)</v>
      </c>
      <c r="H187" s="23" t="str">
        <f>IF(Eksplikatsioon!K188=0,"",Eksplikatsioon!K188)</f>
        <v/>
      </c>
      <c r="I187" s="23" t="str">
        <f>IF(Eksplikatsioon!L188=0,"",Eksplikatsioon!L188)</f>
        <v/>
      </c>
      <c r="J187" s="31">
        <f ca="1">IFERROR(IF($G187=Tabelid!$L$6,Eksplikatsioon!O188/SUM(Eksplikatsioon!$O188:'Eksplikatsioon'!$AG188),IF($G187=Tabelid!$L$4,IFERROR(SUMIFS($E:$E,$G:$G,Tabelid!$L$1,$C:$C,Tabelid!$J$4,$H:$H,J$2,$A:$A,$A187)/SUMIFS($E:$E,$G:$G,Tabelid!$L$1,$C:$C,Tabelid!$J$4,$A:$A,$A187),0),IF($G187=Tabelid!$L$5,IFERROR(SUMIFS($E:$E,$G:$G,Tabelid!$L$1,$C:$C,Tabelid!$J$4,$H:$H,J$2)/SUMIFS($E:$E,$G:$G,Tabelid!$L$1,$C:$C,Tabelid!$J$4),0),""))),"")</f>
        <v>5.4688634054289476E-2</v>
      </c>
      <c r="K187" s="31">
        <f ca="1">IFERROR(IF($G187=Tabelid!$L$6,Eksplikatsioon!P188/SUM(Eksplikatsioon!$O188:'Eksplikatsioon'!$AG188),IF($G187=Tabelid!$L$4,IFERROR(SUMIFS($E:$E,$G:$G,Tabelid!$L$1,$C:$C,Tabelid!$J$4,$H:$H,K$2,$A:$A,$A187)/SUMIFS($E:$E,$G:$G,Tabelid!$L$1,$C:$C,Tabelid!$J$4,$A:$A,$A187),0),IF($G187=Tabelid!$L$5,IFERROR(SUMIFS($E:$E,$G:$G,Tabelid!$L$1,$C:$C,Tabelid!$J$4,$H:$H,K$2)/SUMIFS($E:$E,$G:$G,Tabelid!$L$1,$C:$C,Tabelid!$J$4),0),""))),"")</f>
        <v>1.4951371752068522E-2</v>
      </c>
      <c r="L187" s="31">
        <f ca="1">IFERROR(IF($G187=Tabelid!$L$6,Eksplikatsioon!Q188/SUM(Eksplikatsioon!$O188:'Eksplikatsioon'!$AG188),IF($G187=Tabelid!$L$4,IFERROR(SUMIFS($E:$E,$G:$G,Tabelid!$L$1,$C:$C,Tabelid!$J$4,$H:$H,L$2,$A:$A,$A187)/SUMIFS($E:$E,$G:$G,Tabelid!$L$1,$C:$C,Tabelid!$J$4,$A:$A,$A187),0),IF($G187=Tabelid!$L$5,IFERROR(SUMIFS($E:$E,$G:$G,Tabelid!$L$1,$C:$C,Tabelid!$J$4,$H:$H,L$2)/SUMIFS($E:$E,$G:$G,Tabelid!$L$1,$C:$C,Tabelid!$J$4),0),""))),"")</f>
        <v>0.24520975468137618</v>
      </c>
      <c r="M187" s="31">
        <f ca="1">IFERROR(IF($G187=Tabelid!$L$6,Eksplikatsioon!R188/SUM(Eksplikatsioon!$O188:'Eksplikatsioon'!$AG188),IF($G187=Tabelid!$L$4,IFERROR(SUMIFS($E:$E,$G:$G,Tabelid!$L$1,$C:$C,Tabelid!$J$4,$H:$H,M$2,$A:$A,$A187)/SUMIFS($E:$E,$G:$G,Tabelid!$L$1,$C:$C,Tabelid!$J$4,$A:$A,$A187),0),IF($G187=Tabelid!$L$5,IFERROR(SUMIFS($E:$E,$G:$G,Tabelid!$L$1,$C:$C,Tabelid!$J$4,$H:$H,M$2)/SUMIFS($E:$E,$G:$G,Tabelid!$L$1,$C:$C,Tabelid!$J$4),0),""))),"")</f>
        <v>0.37788503411235314</v>
      </c>
      <c r="N187" s="31">
        <f ca="1">IFERROR(IF($G187=Tabelid!$L$6,Eksplikatsioon!S188/SUM(Eksplikatsioon!$O188:'Eksplikatsioon'!$AG188),IF($G187=Tabelid!$L$4,IFERROR(SUMIFS($E:$E,$G:$G,Tabelid!$L$1,$C:$C,Tabelid!$J$4,$H:$H,N$2,$A:$A,$A187)/SUMIFS($E:$E,$G:$G,Tabelid!$L$1,$C:$C,Tabelid!$J$4,$A:$A,$A187),0),IF($G187=Tabelid!$L$5,IFERROR(SUMIFS($E:$E,$G:$G,Tabelid!$L$1,$C:$C,Tabelid!$J$4,$H:$H,N$2)/SUMIFS($E:$E,$G:$G,Tabelid!$L$1,$C:$C,Tabelid!$J$4),0),""))),"")</f>
        <v>0</v>
      </c>
      <c r="O187" s="31">
        <f ca="1">IFERROR(IF($G187=Tabelid!$L$6,Eksplikatsioon!T188/SUM(Eksplikatsioon!$O188:'Eksplikatsioon'!$AG188),IF($G187=Tabelid!$L$4,IFERROR(SUMIFS($E:$E,$G:$G,Tabelid!$L$1,$C:$C,Tabelid!$J$4,$H:$H,O$2,$A:$A,$A187)/SUMIFS($E:$E,$G:$G,Tabelid!$L$1,$C:$C,Tabelid!$J$4,$A:$A,$A187),0),IF($G187=Tabelid!$L$5,IFERROR(SUMIFS($E:$E,$G:$G,Tabelid!$L$1,$C:$C,Tabelid!$J$4,$H:$H,O$2)/SUMIFS($E:$E,$G:$G,Tabelid!$L$1,$C:$C,Tabelid!$J$4),0),""))),"")</f>
        <v>0</v>
      </c>
      <c r="P187" s="31">
        <f ca="1">IFERROR(IF($G187=Tabelid!$L$6,Eksplikatsioon!U188/SUM(Eksplikatsioon!$O188:'Eksplikatsioon'!$AG188),IF($G187=Tabelid!$L$4,IFERROR(SUMIFS($E:$E,$G:$G,Tabelid!$L$1,$C:$C,Tabelid!$J$4,$H:$H,P$2,$A:$A,$A187)/SUMIFS($E:$E,$G:$G,Tabelid!$L$1,$C:$C,Tabelid!$J$4,$A:$A,$A187),0),IF($G187=Tabelid!$L$5,IFERROR(SUMIFS($E:$E,$G:$G,Tabelid!$L$1,$C:$C,Tabelid!$J$4,$H:$H,P$2)/SUMIFS($E:$E,$G:$G,Tabelid!$L$1,$C:$C,Tabelid!$J$4),0),""))),"")</f>
        <v>0</v>
      </c>
      <c r="Q187" s="31">
        <f ca="1">IFERROR(IF($G187=Tabelid!$L$6,Eksplikatsioon!V188/SUM(Eksplikatsioon!$O188:'Eksplikatsioon'!$AG188),IF($G187=Tabelid!$L$4,IFERROR(SUMIFS($E:$E,$G:$G,Tabelid!$L$1,$C:$C,Tabelid!$J$4,$H:$H,Q$2,$A:$A,$A187)/SUMIFS($E:$E,$G:$G,Tabelid!$L$1,$C:$C,Tabelid!$J$4,$A:$A,$A187),0),IF($G187=Tabelid!$L$5,IFERROR(SUMIFS($E:$E,$G:$G,Tabelid!$L$1,$C:$C,Tabelid!$J$4,$H:$H,Q$2)/SUMIFS($E:$E,$G:$G,Tabelid!$L$1,$C:$C,Tabelid!$J$4),0),""))),"")</f>
        <v>0</v>
      </c>
      <c r="R187" s="31">
        <f ca="1">IFERROR(IF($G187=Tabelid!$L$6,Eksplikatsioon!W188/SUM(Eksplikatsioon!$O188:'Eksplikatsioon'!$AG188),IF($G187=Tabelid!$L$4,IFERROR(SUMIFS($E:$E,$G:$G,Tabelid!$L$1,$C:$C,Tabelid!$J$4,$H:$H,R$2,$A:$A,$A187)/SUMIFS($E:$E,$G:$G,Tabelid!$L$1,$C:$C,Tabelid!$J$4,$A:$A,$A187),0),IF($G187=Tabelid!$L$5,IFERROR(SUMIFS($E:$E,$G:$G,Tabelid!$L$1,$C:$C,Tabelid!$J$4,$H:$H,R$2)/SUMIFS($E:$E,$G:$G,Tabelid!$L$1,$C:$C,Tabelid!$J$4),0),""))),"")</f>
        <v>0</v>
      </c>
      <c r="S187" s="31">
        <f ca="1">IFERROR(IF($G187=Tabelid!$L$6,Eksplikatsioon!X188/SUM(Eksplikatsioon!$O188:'Eksplikatsioon'!$AG188),IF($G187=Tabelid!$L$4,IFERROR(SUMIFS($E:$E,$G:$G,Tabelid!$L$1,$C:$C,Tabelid!$J$4,$H:$H,S$2,$A:$A,$A187)/SUMIFS($E:$E,$G:$G,Tabelid!$L$1,$C:$C,Tabelid!$J$4,$A:$A,$A187),0),IF($G187=Tabelid!$L$5,IFERROR(SUMIFS($E:$E,$G:$G,Tabelid!$L$1,$C:$C,Tabelid!$J$4,$H:$H,S$2)/SUMIFS($E:$E,$G:$G,Tabelid!$L$1,$C:$C,Tabelid!$J$4),0),""))),"")</f>
        <v>0</v>
      </c>
      <c r="T187" s="31">
        <f ca="1">IFERROR(IF($G187=Tabelid!$L$6,Eksplikatsioon!Y188/SUM(Eksplikatsioon!$O188:'Eksplikatsioon'!$AG188),IF($G187=Tabelid!$L$4,IFERROR(SUMIFS($E:$E,$G:$G,Tabelid!$L$1,$C:$C,Tabelid!$J$4,$H:$H,T$2,$A:$A,$A187)/SUMIFS($E:$E,$G:$G,Tabelid!$L$1,$C:$C,Tabelid!$J$4,$A:$A,$A187),0),IF($G187=Tabelid!$L$5,IFERROR(SUMIFS($E:$E,$G:$G,Tabelid!$L$1,$C:$C,Tabelid!$J$4,$H:$H,T$2)/SUMIFS($E:$E,$G:$G,Tabelid!$L$1,$C:$C,Tabelid!$J$4),0),""))),"")</f>
        <v>0.19865002177384242</v>
      </c>
      <c r="U187" s="31">
        <f ca="1">IFERROR(IF($G187=Tabelid!$L$6,Eksplikatsioon!Z188/SUM(Eksplikatsioon!$O188:'Eksplikatsioon'!$AG188),IF($G187=Tabelid!$L$4,IFERROR(SUMIFS($E:$E,$G:$G,Tabelid!$L$1,$C:$C,Tabelid!$J$4,$H:$H,U$2,$A:$A,$A187)/SUMIFS($E:$E,$G:$G,Tabelid!$L$1,$C:$C,Tabelid!$J$4,$A:$A,$A187),0),IF($G187=Tabelid!$L$5,IFERROR(SUMIFS($E:$E,$G:$G,Tabelid!$L$1,$C:$C,Tabelid!$J$4,$H:$H,U$2)/SUMIFS($E:$E,$G:$G,Tabelid!$L$1,$C:$C,Tabelid!$J$4),0),""))),"")</f>
        <v>0.10861518362607059</v>
      </c>
      <c r="V187" s="31">
        <f ca="1">IFERROR(IF($G187=Tabelid!$L$6,Eksplikatsioon!AA188/SUM(Eksplikatsioon!$O188:'Eksplikatsioon'!$AG188),IF($G187=Tabelid!$L$4,IFERROR(SUMIFS($E:$E,$G:$G,Tabelid!$L$1,$C:$C,Tabelid!$J$4,$H:$H,V$2,$A:$A,$A187)/SUMIFS($E:$E,$G:$G,Tabelid!$L$1,$C:$C,Tabelid!$J$4,$A:$A,$A187),0),IF($G187=Tabelid!$L$5,IFERROR(SUMIFS($E:$E,$G:$G,Tabelid!$L$1,$C:$C,Tabelid!$J$4,$H:$H,V$2)/SUMIFS($E:$E,$G:$G,Tabelid!$L$1,$C:$C,Tabelid!$J$4),0),""))),"")</f>
        <v>0</v>
      </c>
      <c r="W187" s="31">
        <f ca="1">IFERROR(IF($G187=Tabelid!$L$6,Eksplikatsioon!AB188/SUM(Eksplikatsioon!$O188:'Eksplikatsioon'!$AG188),IF($G187=Tabelid!$L$4,IFERROR(SUMIFS($E:$E,$G:$G,Tabelid!$L$1,$C:$C,Tabelid!$J$4,$H:$H,W$2,$A:$A,$A187)/SUMIFS($E:$E,$G:$G,Tabelid!$L$1,$C:$C,Tabelid!$J$4,$A:$A,$A187),0),IF($G187=Tabelid!$L$5,IFERROR(SUMIFS($E:$E,$G:$G,Tabelid!$L$1,$C:$C,Tabelid!$J$4,$H:$H,W$2)/SUMIFS($E:$E,$G:$G,Tabelid!$L$1,$C:$C,Tabelid!$J$4),0),""))),"")</f>
        <v>0</v>
      </c>
      <c r="X187" s="31">
        <f ca="1">IFERROR(IF($G187=Tabelid!$L$6,Eksplikatsioon!AC188/SUM(Eksplikatsioon!$O188:'Eksplikatsioon'!$AG188),IF($G187=Tabelid!$L$4,IFERROR(SUMIFS($E:$E,$G:$G,Tabelid!$L$1,$C:$C,Tabelid!$J$4,$H:$H,X$2,$A:$A,$A187)/SUMIFS($E:$E,$G:$G,Tabelid!$L$1,$C:$C,Tabelid!$J$4,$A:$A,$A187),0),IF($G187=Tabelid!$L$5,IFERROR(SUMIFS($E:$E,$G:$G,Tabelid!$L$1,$C:$C,Tabelid!$J$4,$H:$H,X$2)/SUMIFS($E:$E,$G:$G,Tabelid!$L$1,$C:$C,Tabelid!$J$4),0),""))),"")</f>
        <v>0</v>
      </c>
      <c r="Y187" s="31">
        <f ca="1">IFERROR(IF($G187=Tabelid!$L$6,Eksplikatsioon!AD188/SUM(Eksplikatsioon!$O188:'Eksplikatsioon'!$AG188),IF($G187=Tabelid!$L$4,IFERROR(SUMIFS($E:$E,$G:$G,Tabelid!$L$1,$C:$C,Tabelid!$J$4,$H:$H,Y$2,$A:$A,$A187)/SUMIFS($E:$E,$G:$G,Tabelid!$L$1,$C:$C,Tabelid!$J$4,$A:$A,$A187),0),IF($G187=Tabelid!$L$5,IFERROR(SUMIFS($E:$E,$G:$G,Tabelid!$L$1,$C:$C,Tabelid!$J$4,$H:$H,Y$2)/SUMIFS($E:$E,$G:$G,Tabelid!$L$1,$C:$C,Tabelid!$J$4),0),""))),"")</f>
        <v>0</v>
      </c>
      <c r="Z187" s="31">
        <f ca="1">IFERROR(IF($G187=Tabelid!$L$6,Eksplikatsioon!AE188/SUM(Eksplikatsioon!$O188:'Eksplikatsioon'!$AG188),IF($G187=Tabelid!$L$4,IFERROR(SUMIFS($E:$E,$G:$G,Tabelid!$L$1,$C:$C,Tabelid!$J$4,$H:$H,Z$2,$A:$A,$A187)/SUMIFS($E:$E,$G:$G,Tabelid!$L$1,$C:$C,Tabelid!$J$4,$A:$A,$A187),0),IF($G187=Tabelid!$L$5,IFERROR(SUMIFS($E:$E,$G:$G,Tabelid!$L$1,$C:$C,Tabelid!$J$4,$H:$H,Z$2)/SUMIFS($E:$E,$G:$G,Tabelid!$L$1,$C:$C,Tabelid!$J$4),0),""))),"")</f>
        <v>0</v>
      </c>
      <c r="AA187" s="31">
        <f ca="1">IFERROR(IF($G187=Tabelid!$L$6,Eksplikatsioon!AF188/SUM(Eksplikatsioon!$O188:'Eksplikatsioon'!$AG188),IF($G187=Tabelid!$L$4,IFERROR(SUMIFS($E:$E,$G:$G,Tabelid!$L$1,$C:$C,Tabelid!$J$4,$H:$H,AA$2,$A:$A,$A187)/SUMIFS($E:$E,$G:$G,Tabelid!$L$1,$C:$C,Tabelid!$J$4,$A:$A,$A187),0),IF($G187=Tabelid!$L$5,IFERROR(SUMIFS($E:$E,$G:$G,Tabelid!$L$1,$C:$C,Tabelid!$J$4,$H:$H,AA$2)/SUMIFS($E:$E,$G:$G,Tabelid!$L$1,$C:$C,Tabelid!$J$4),0),""))),"")</f>
        <v>0</v>
      </c>
      <c r="AB187" s="31">
        <f ca="1">IFERROR(IF($G187=Tabelid!$L$6,Eksplikatsioon!AG188/SUM(Eksplikatsioon!$O188:'Eksplikatsioon'!$AG188),IF($G187=Tabelid!$L$4,IFERROR(SUMIFS($E:$E,$G:$G,Tabelid!$L$1,$C:$C,Tabelid!$J$4,$H:$H,AB$2,$A:$A,$A187)/SUMIFS($E:$E,$G:$G,Tabelid!$L$1,$C:$C,Tabelid!$J$4,$A:$A,$A187),0),IF($G187=Tabelid!$L$5,IFERROR(SUMIFS($E:$E,$G:$G,Tabelid!$L$1,$C:$C,Tabelid!$J$4,$H:$H,AB$2)/SUMIFS($E:$E,$G:$G,Tabelid!$L$1,$C:$C,Tabelid!$J$4),0),""))),"")</f>
        <v>0</v>
      </c>
      <c r="AC187" s="31">
        <f ca="1">IFERROR(IF($G187=Tabelid!$L$6,$E187*J187,IFERROR($E187*J187/SUM($J187:$AB187)*(Eksplikatsioon!O188)/SUMPRODUCT($J187:$AB187,Eksplikatsioon!$O188:$AG188),"")),"")</f>
        <v>2.5770013403874801</v>
      </c>
      <c r="AD187" s="31">
        <f ca="1">IFERROR(IF($G187=Tabelid!$L$6,$E187*K187,IFERROR($E187*K187/SUM($J187:$AB187)*(Eksplikatsioon!P188)/SUMPRODUCT($J187:$AB187,Eksplikatsioon!$O188:$AG188),"")),"")</f>
        <v>0.18787428484665195</v>
      </c>
      <c r="AE187" s="31">
        <f ca="1">IFERROR(IF($G187=Tabelid!$L$6,$E187*L187,IFERROR($E187*L187/SUM($J187:$AB187)*(Eksplikatsioon!Q188)/SUMPRODUCT($J187:$AB187,Eksplikatsioon!$O188:$AG188),"")),"")</f>
        <v>0</v>
      </c>
      <c r="AF187" s="31">
        <f ca="1">IFERROR(IF($G187=Tabelid!$L$6,$E187*M187,IFERROR($E187*M187/SUM($J187:$AB187)*(Eksplikatsioon!R188)/SUMPRODUCT($J187:$AB187,Eksplikatsioon!$O188:$AG188),"")),"")</f>
        <v>80.722557713201866</v>
      </c>
      <c r="AG187" s="31">
        <f ca="1">IFERROR(IF($G187=Tabelid!$L$6,$E187*N187,IFERROR($E187*N187/SUM($J187:$AB187)*(Eksplikatsioon!S188)/SUMPRODUCT($J187:$AB187,Eksplikatsioon!$O188:$AG188),"")),"")</f>
        <v>0</v>
      </c>
      <c r="AH187" s="31">
        <f ca="1">IFERROR(IF($G187=Tabelid!$L$6,$E187*O187,IFERROR($E187*O187/SUM($J187:$AB187)*(Eksplikatsioon!T188)/SUMPRODUCT($J187:$AB187,Eksplikatsioon!$O188:$AG188),"")),"")</f>
        <v>0</v>
      </c>
      <c r="AI187" s="31">
        <f ca="1">IFERROR(IF($G187=Tabelid!$L$6,$E187*P187,IFERROR($E187*P187/SUM($J187:$AB187)*(Eksplikatsioon!U188)/SUMPRODUCT($J187:$AB187,Eksplikatsioon!$O188:$AG188),"")),"")</f>
        <v>0</v>
      </c>
      <c r="AJ187" s="31">
        <f ca="1">IFERROR(IF($G187=Tabelid!$L$6,$E187*Q187,IFERROR($E187*Q187/SUM($J187:$AB187)*(Eksplikatsioon!V188)/SUMPRODUCT($J187:$AB187,Eksplikatsioon!$O188:$AG188),"")),"")</f>
        <v>0</v>
      </c>
      <c r="AK187" s="31">
        <f ca="1">IFERROR(IF($G187=Tabelid!$L$6,$E187*R187,IFERROR($E187*R187/SUM($J187:$AB187)*(Eksplikatsioon!W188)/SUMPRODUCT($J187:$AB187,Eksplikatsioon!$O188:$AG188),"")),"")</f>
        <v>0</v>
      </c>
      <c r="AL187" s="31">
        <f ca="1">IFERROR(IF($G187=Tabelid!$L$6,$E187*S187,IFERROR($E187*S187/SUM($J187:$AB187)*(Eksplikatsioon!X188)/SUMPRODUCT($J187:$AB187,Eksplikatsioon!$O188:$AG188),"")),"")</f>
        <v>0</v>
      </c>
      <c r="AM187" s="31">
        <f ca="1">IFERROR(IF($G187=Tabelid!$L$6,$E187*T187,IFERROR($E187*T187/SUM($J187:$AB187)*(Eksplikatsioon!Y188)/SUMPRODUCT($J187:$AB187,Eksplikatsioon!$O188:$AG188),"")),"")</f>
        <v>8.1125666615639833</v>
      </c>
      <c r="AN187" s="31">
        <f ca="1">IFERROR(IF($G187=Tabelid!$L$6,$E187*U187,IFERROR($E187*U187/SUM($J187:$AB187)*(Eksplikatsioon!Z188)/SUMPRODUCT($J187:$AB187,Eksplikatsioon!$O188:$AG188),"")),"")</f>
        <v>0</v>
      </c>
      <c r="AO187" s="31">
        <f ca="1">IFERROR(IF($G187=Tabelid!$L$6,$E187*V187,IFERROR($E187*V187/SUM($J187:$AB187)*(Eksplikatsioon!AA188)/SUMPRODUCT($J187:$AB187,Eksplikatsioon!$O188:$AG188),"")),"")</f>
        <v>0</v>
      </c>
      <c r="AP187" s="31">
        <f ca="1">IFERROR(IF($G187=Tabelid!$L$6,$E187*W187,IFERROR($E187*W187/SUM($J187:$AB187)*(Eksplikatsioon!AB188)/SUMPRODUCT($J187:$AB187,Eksplikatsioon!$O188:$AG188),"")),"")</f>
        <v>0</v>
      </c>
      <c r="AQ187" s="31">
        <f ca="1">IFERROR(IF($G187=Tabelid!$L$6,$E187*X187,IFERROR($E187*X187/SUM($J187:$AB187)*(Eksplikatsioon!AC188)/SUMPRODUCT($J187:$AB187,Eksplikatsioon!$O188:$AG188),"")),"")</f>
        <v>0</v>
      </c>
      <c r="AR187" s="31">
        <f ca="1">IFERROR(IF($G187=Tabelid!$L$6,$E187*Y187,IFERROR($E187*Y187/SUM($J187:$AB187)*(Eksplikatsioon!AD188)/SUMPRODUCT($J187:$AB187,Eksplikatsioon!$O188:$AG188),"")),"")</f>
        <v>0</v>
      </c>
      <c r="AS187" s="31">
        <f ca="1">IFERROR(IF($G187=Tabelid!$L$6,$E187*Z187,IFERROR($E187*Z187/SUM($J187:$AB187)*(Eksplikatsioon!AE188)/SUMPRODUCT($J187:$AB187,Eksplikatsioon!$O188:$AG188),"")),"")</f>
        <v>0</v>
      </c>
      <c r="AT187" s="31">
        <f ca="1">IFERROR(IF($G187=Tabelid!$L$6,$E187*AA187,IFERROR($E187*AA187/SUM($J187:$AB187)*(Eksplikatsioon!AF188)/SUMPRODUCT($J187:$AB187,Eksplikatsioon!$O188:$AG188),"")),"")</f>
        <v>0</v>
      </c>
      <c r="AU187" s="31">
        <f ca="1">IFERROR(IF($G187=Tabelid!$L$6,$E187*AB187,IFERROR($E187*AB187/SUM($J187:$AB187)*(Eksplikatsioon!AG188)/SUMPRODUCT($J187:$AB187,Eksplikatsioon!$O188:$AG188),"")),"")</f>
        <v>0</v>
      </c>
    </row>
    <row r="188" spans="1:47" x14ac:dyDescent="0.35">
      <c r="A188" s="23" t="str">
        <f>IF(Eksplikatsioon!A189=0,"",Eksplikatsioon!A189)</f>
        <v>04</v>
      </c>
      <c r="B188" s="60" t="str">
        <f>IF(Eksplikatsioon!B189=0,"",Eksplikatsioon!B189)</f>
        <v>418A</v>
      </c>
      <c r="C188" s="23" t="str">
        <f>IF(Eksplikatsioon!C189=0,"",Eksplikatsioon!C189)</f>
        <v>ÜÜRITAV PIND</v>
      </c>
      <c r="D188" s="23" t="str">
        <f>IF(Eksplikatsioon!D189=0,"",Eksplikatsioon!D189)</f>
        <v>Eesruum</v>
      </c>
      <c r="E188" s="58">
        <f>IF(Eksplikatsioon!F189=0,"",Eksplikatsioon!F189)</f>
        <v>2.8</v>
      </c>
      <c r="F188" s="23" t="str">
        <f>IF(Eksplikatsioon!H189=0,"",Eksplikatsioon!H189)</f>
        <v/>
      </c>
      <c r="G188" s="23" t="str">
        <f>IF(Eksplikatsioon!J189=0,"",Eksplikatsioon!J189)</f>
        <v>Ühiskasutuses muu pind (hoone)</v>
      </c>
      <c r="H188" s="23" t="str">
        <f>IF(Eksplikatsioon!K189=0,"",Eksplikatsioon!K189)</f>
        <v/>
      </c>
      <c r="I188" s="23" t="str">
        <f>IF(Eksplikatsioon!L189=0,"",Eksplikatsioon!L189)</f>
        <v/>
      </c>
      <c r="J188" s="31">
        <f ca="1">IFERROR(IF($G188=Tabelid!$L$6,Eksplikatsioon!O189/SUM(Eksplikatsioon!$O189:'Eksplikatsioon'!$AG189),IF($G188=Tabelid!$L$4,IFERROR(SUMIFS($E:$E,$G:$G,Tabelid!$L$1,$C:$C,Tabelid!$J$4,$H:$H,J$2,$A:$A,$A188)/SUMIFS($E:$E,$G:$G,Tabelid!$L$1,$C:$C,Tabelid!$J$4,$A:$A,$A188),0),IF($G188=Tabelid!$L$5,IFERROR(SUMIFS($E:$E,$G:$G,Tabelid!$L$1,$C:$C,Tabelid!$J$4,$H:$H,J$2)/SUMIFS($E:$E,$G:$G,Tabelid!$L$1,$C:$C,Tabelid!$J$4),0),""))),"")</f>
        <v>5.4688634054289476E-2</v>
      </c>
      <c r="K188" s="31">
        <f ca="1">IFERROR(IF($G188=Tabelid!$L$6,Eksplikatsioon!P189/SUM(Eksplikatsioon!$O189:'Eksplikatsioon'!$AG189),IF($G188=Tabelid!$L$4,IFERROR(SUMIFS($E:$E,$G:$G,Tabelid!$L$1,$C:$C,Tabelid!$J$4,$H:$H,K$2,$A:$A,$A188)/SUMIFS($E:$E,$G:$G,Tabelid!$L$1,$C:$C,Tabelid!$J$4,$A:$A,$A188),0),IF($G188=Tabelid!$L$5,IFERROR(SUMIFS($E:$E,$G:$G,Tabelid!$L$1,$C:$C,Tabelid!$J$4,$H:$H,K$2)/SUMIFS($E:$E,$G:$G,Tabelid!$L$1,$C:$C,Tabelid!$J$4),0),""))),"")</f>
        <v>1.4951371752068522E-2</v>
      </c>
      <c r="L188" s="31">
        <f ca="1">IFERROR(IF($G188=Tabelid!$L$6,Eksplikatsioon!Q189/SUM(Eksplikatsioon!$O189:'Eksplikatsioon'!$AG189),IF($G188=Tabelid!$L$4,IFERROR(SUMIFS($E:$E,$G:$G,Tabelid!$L$1,$C:$C,Tabelid!$J$4,$H:$H,L$2,$A:$A,$A188)/SUMIFS($E:$E,$G:$G,Tabelid!$L$1,$C:$C,Tabelid!$J$4,$A:$A,$A188),0),IF($G188=Tabelid!$L$5,IFERROR(SUMIFS($E:$E,$G:$G,Tabelid!$L$1,$C:$C,Tabelid!$J$4,$H:$H,L$2)/SUMIFS($E:$E,$G:$G,Tabelid!$L$1,$C:$C,Tabelid!$J$4),0),""))),"")</f>
        <v>0.24520975468137618</v>
      </c>
      <c r="M188" s="31">
        <f ca="1">IFERROR(IF($G188=Tabelid!$L$6,Eksplikatsioon!R189/SUM(Eksplikatsioon!$O189:'Eksplikatsioon'!$AG189),IF($G188=Tabelid!$L$4,IFERROR(SUMIFS($E:$E,$G:$G,Tabelid!$L$1,$C:$C,Tabelid!$J$4,$H:$H,M$2,$A:$A,$A188)/SUMIFS($E:$E,$G:$G,Tabelid!$L$1,$C:$C,Tabelid!$J$4,$A:$A,$A188),0),IF($G188=Tabelid!$L$5,IFERROR(SUMIFS($E:$E,$G:$G,Tabelid!$L$1,$C:$C,Tabelid!$J$4,$H:$H,M$2)/SUMIFS($E:$E,$G:$G,Tabelid!$L$1,$C:$C,Tabelid!$J$4),0),""))),"")</f>
        <v>0.37788503411235314</v>
      </c>
      <c r="N188" s="31">
        <f ca="1">IFERROR(IF($G188=Tabelid!$L$6,Eksplikatsioon!S189/SUM(Eksplikatsioon!$O189:'Eksplikatsioon'!$AG189),IF($G188=Tabelid!$L$4,IFERROR(SUMIFS($E:$E,$G:$G,Tabelid!$L$1,$C:$C,Tabelid!$J$4,$H:$H,N$2,$A:$A,$A188)/SUMIFS($E:$E,$G:$G,Tabelid!$L$1,$C:$C,Tabelid!$J$4,$A:$A,$A188),0),IF($G188=Tabelid!$L$5,IFERROR(SUMIFS($E:$E,$G:$G,Tabelid!$L$1,$C:$C,Tabelid!$J$4,$H:$H,N$2)/SUMIFS($E:$E,$G:$G,Tabelid!$L$1,$C:$C,Tabelid!$J$4),0),""))),"")</f>
        <v>0</v>
      </c>
      <c r="O188" s="31">
        <f ca="1">IFERROR(IF($G188=Tabelid!$L$6,Eksplikatsioon!T189/SUM(Eksplikatsioon!$O189:'Eksplikatsioon'!$AG189),IF($G188=Tabelid!$L$4,IFERROR(SUMIFS($E:$E,$G:$G,Tabelid!$L$1,$C:$C,Tabelid!$J$4,$H:$H,O$2,$A:$A,$A188)/SUMIFS($E:$E,$G:$G,Tabelid!$L$1,$C:$C,Tabelid!$J$4,$A:$A,$A188),0),IF($G188=Tabelid!$L$5,IFERROR(SUMIFS($E:$E,$G:$G,Tabelid!$L$1,$C:$C,Tabelid!$J$4,$H:$H,O$2)/SUMIFS($E:$E,$G:$G,Tabelid!$L$1,$C:$C,Tabelid!$J$4),0),""))),"")</f>
        <v>0</v>
      </c>
      <c r="P188" s="31">
        <f ca="1">IFERROR(IF($G188=Tabelid!$L$6,Eksplikatsioon!U189/SUM(Eksplikatsioon!$O189:'Eksplikatsioon'!$AG189),IF($G188=Tabelid!$L$4,IFERROR(SUMIFS($E:$E,$G:$G,Tabelid!$L$1,$C:$C,Tabelid!$J$4,$H:$H,P$2,$A:$A,$A188)/SUMIFS($E:$E,$G:$G,Tabelid!$L$1,$C:$C,Tabelid!$J$4,$A:$A,$A188),0),IF($G188=Tabelid!$L$5,IFERROR(SUMIFS($E:$E,$G:$G,Tabelid!$L$1,$C:$C,Tabelid!$J$4,$H:$H,P$2)/SUMIFS($E:$E,$G:$G,Tabelid!$L$1,$C:$C,Tabelid!$J$4),0),""))),"")</f>
        <v>0</v>
      </c>
      <c r="Q188" s="31">
        <f ca="1">IFERROR(IF($G188=Tabelid!$L$6,Eksplikatsioon!V189/SUM(Eksplikatsioon!$O189:'Eksplikatsioon'!$AG189),IF($G188=Tabelid!$L$4,IFERROR(SUMIFS($E:$E,$G:$G,Tabelid!$L$1,$C:$C,Tabelid!$J$4,$H:$H,Q$2,$A:$A,$A188)/SUMIFS($E:$E,$G:$G,Tabelid!$L$1,$C:$C,Tabelid!$J$4,$A:$A,$A188),0),IF($G188=Tabelid!$L$5,IFERROR(SUMIFS($E:$E,$G:$G,Tabelid!$L$1,$C:$C,Tabelid!$J$4,$H:$H,Q$2)/SUMIFS($E:$E,$G:$G,Tabelid!$L$1,$C:$C,Tabelid!$J$4),0),""))),"")</f>
        <v>0</v>
      </c>
      <c r="R188" s="31">
        <f ca="1">IFERROR(IF($G188=Tabelid!$L$6,Eksplikatsioon!W189/SUM(Eksplikatsioon!$O189:'Eksplikatsioon'!$AG189),IF($G188=Tabelid!$L$4,IFERROR(SUMIFS($E:$E,$G:$G,Tabelid!$L$1,$C:$C,Tabelid!$J$4,$H:$H,R$2,$A:$A,$A188)/SUMIFS($E:$E,$G:$G,Tabelid!$L$1,$C:$C,Tabelid!$J$4,$A:$A,$A188),0),IF($G188=Tabelid!$L$5,IFERROR(SUMIFS($E:$E,$G:$G,Tabelid!$L$1,$C:$C,Tabelid!$J$4,$H:$H,R$2)/SUMIFS($E:$E,$G:$G,Tabelid!$L$1,$C:$C,Tabelid!$J$4),0),""))),"")</f>
        <v>0</v>
      </c>
      <c r="S188" s="31">
        <f ca="1">IFERROR(IF($G188=Tabelid!$L$6,Eksplikatsioon!X189/SUM(Eksplikatsioon!$O189:'Eksplikatsioon'!$AG189),IF($G188=Tabelid!$L$4,IFERROR(SUMIFS($E:$E,$G:$G,Tabelid!$L$1,$C:$C,Tabelid!$J$4,$H:$H,S$2,$A:$A,$A188)/SUMIFS($E:$E,$G:$G,Tabelid!$L$1,$C:$C,Tabelid!$J$4,$A:$A,$A188),0),IF($G188=Tabelid!$L$5,IFERROR(SUMIFS($E:$E,$G:$G,Tabelid!$L$1,$C:$C,Tabelid!$J$4,$H:$H,S$2)/SUMIFS($E:$E,$G:$G,Tabelid!$L$1,$C:$C,Tabelid!$J$4),0),""))),"")</f>
        <v>0</v>
      </c>
      <c r="T188" s="31">
        <f ca="1">IFERROR(IF($G188=Tabelid!$L$6,Eksplikatsioon!Y189/SUM(Eksplikatsioon!$O189:'Eksplikatsioon'!$AG189),IF($G188=Tabelid!$L$4,IFERROR(SUMIFS($E:$E,$G:$G,Tabelid!$L$1,$C:$C,Tabelid!$J$4,$H:$H,T$2,$A:$A,$A188)/SUMIFS($E:$E,$G:$G,Tabelid!$L$1,$C:$C,Tabelid!$J$4,$A:$A,$A188),0),IF($G188=Tabelid!$L$5,IFERROR(SUMIFS($E:$E,$G:$G,Tabelid!$L$1,$C:$C,Tabelid!$J$4,$H:$H,T$2)/SUMIFS($E:$E,$G:$G,Tabelid!$L$1,$C:$C,Tabelid!$J$4),0),""))),"")</f>
        <v>0.19865002177384242</v>
      </c>
      <c r="U188" s="31">
        <f ca="1">IFERROR(IF($G188=Tabelid!$L$6,Eksplikatsioon!Z189/SUM(Eksplikatsioon!$O189:'Eksplikatsioon'!$AG189),IF($G188=Tabelid!$L$4,IFERROR(SUMIFS($E:$E,$G:$G,Tabelid!$L$1,$C:$C,Tabelid!$J$4,$H:$H,U$2,$A:$A,$A188)/SUMIFS($E:$E,$G:$G,Tabelid!$L$1,$C:$C,Tabelid!$J$4,$A:$A,$A188),0),IF($G188=Tabelid!$L$5,IFERROR(SUMIFS($E:$E,$G:$G,Tabelid!$L$1,$C:$C,Tabelid!$J$4,$H:$H,U$2)/SUMIFS($E:$E,$G:$G,Tabelid!$L$1,$C:$C,Tabelid!$J$4),0),""))),"")</f>
        <v>0.10861518362607059</v>
      </c>
      <c r="V188" s="31">
        <f ca="1">IFERROR(IF($G188=Tabelid!$L$6,Eksplikatsioon!AA189/SUM(Eksplikatsioon!$O189:'Eksplikatsioon'!$AG189),IF($G188=Tabelid!$L$4,IFERROR(SUMIFS($E:$E,$G:$G,Tabelid!$L$1,$C:$C,Tabelid!$J$4,$H:$H,V$2,$A:$A,$A188)/SUMIFS($E:$E,$G:$G,Tabelid!$L$1,$C:$C,Tabelid!$J$4,$A:$A,$A188),0),IF($G188=Tabelid!$L$5,IFERROR(SUMIFS($E:$E,$G:$G,Tabelid!$L$1,$C:$C,Tabelid!$J$4,$H:$H,V$2)/SUMIFS($E:$E,$G:$G,Tabelid!$L$1,$C:$C,Tabelid!$J$4),0),""))),"")</f>
        <v>0</v>
      </c>
      <c r="W188" s="31">
        <f ca="1">IFERROR(IF($G188=Tabelid!$L$6,Eksplikatsioon!AB189/SUM(Eksplikatsioon!$O189:'Eksplikatsioon'!$AG189),IF($G188=Tabelid!$L$4,IFERROR(SUMIFS($E:$E,$G:$G,Tabelid!$L$1,$C:$C,Tabelid!$J$4,$H:$H,W$2,$A:$A,$A188)/SUMIFS($E:$E,$G:$G,Tabelid!$L$1,$C:$C,Tabelid!$J$4,$A:$A,$A188),0),IF($G188=Tabelid!$L$5,IFERROR(SUMIFS($E:$E,$G:$G,Tabelid!$L$1,$C:$C,Tabelid!$J$4,$H:$H,W$2)/SUMIFS($E:$E,$G:$G,Tabelid!$L$1,$C:$C,Tabelid!$J$4),0),""))),"")</f>
        <v>0</v>
      </c>
      <c r="X188" s="31">
        <f ca="1">IFERROR(IF($G188=Tabelid!$L$6,Eksplikatsioon!AC189/SUM(Eksplikatsioon!$O189:'Eksplikatsioon'!$AG189),IF($G188=Tabelid!$L$4,IFERROR(SUMIFS($E:$E,$G:$G,Tabelid!$L$1,$C:$C,Tabelid!$J$4,$H:$H,X$2,$A:$A,$A188)/SUMIFS($E:$E,$G:$G,Tabelid!$L$1,$C:$C,Tabelid!$J$4,$A:$A,$A188),0),IF($G188=Tabelid!$L$5,IFERROR(SUMIFS($E:$E,$G:$G,Tabelid!$L$1,$C:$C,Tabelid!$J$4,$H:$H,X$2)/SUMIFS($E:$E,$G:$G,Tabelid!$L$1,$C:$C,Tabelid!$J$4),0),""))),"")</f>
        <v>0</v>
      </c>
      <c r="Y188" s="31">
        <f ca="1">IFERROR(IF($G188=Tabelid!$L$6,Eksplikatsioon!AD189/SUM(Eksplikatsioon!$O189:'Eksplikatsioon'!$AG189),IF($G188=Tabelid!$L$4,IFERROR(SUMIFS($E:$E,$G:$G,Tabelid!$L$1,$C:$C,Tabelid!$J$4,$H:$H,Y$2,$A:$A,$A188)/SUMIFS($E:$E,$G:$G,Tabelid!$L$1,$C:$C,Tabelid!$J$4,$A:$A,$A188),0),IF($G188=Tabelid!$L$5,IFERROR(SUMIFS($E:$E,$G:$G,Tabelid!$L$1,$C:$C,Tabelid!$J$4,$H:$H,Y$2)/SUMIFS($E:$E,$G:$G,Tabelid!$L$1,$C:$C,Tabelid!$J$4),0),""))),"")</f>
        <v>0</v>
      </c>
      <c r="Z188" s="31">
        <f ca="1">IFERROR(IF($G188=Tabelid!$L$6,Eksplikatsioon!AE189/SUM(Eksplikatsioon!$O189:'Eksplikatsioon'!$AG189),IF($G188=Tabelid!$L$4,IFERROR(SUMIFS($E:$E,$G:$G,Tabelid!$L$1,$C:$C,Tabelid!$J$4,$H:$H,Z$2,$A:$A,$A188)/SUMIFS($E:$E,$G:$G,Tabelid!$L$1,$C:$C,Tabelid!$J$4,$A:$A,$A188),0),IF($G188=Tabelid!$L$5,IFERROR(SUMIFS($E:$E,$G:$G,Tabelid!$L$1,$C:$C,Tabelid!$J$4,$H:$H,Z$2)/SUMIFS($E:$E,$G:$G,Tabelid!$L$1,$C:$C,Tabelid!$J$4),0),""))),"")</f>
        <v>0</v>
      </c>
      <c r="AA188" s="31">
        <f ca="1">IFERROR(IF($G188=Tabelid!$L$6,Eksplikatsioon!AF189/SUM(Eksplikatsioon!$O189:'Eksplikatsioon'!$AG189),IF($G188=Tabelid!$L$4,IFERROR(SUMIFS($E:$E,$G:$G,Tabelid!$L$1,$C:$C,Tabelid!$J$4,$H:$H,AA$2,$A:$A,$A188)/SUMIFS($E:$E,$G:$G,Tabelid!$L$1,$C:$C,Tabelid!$J$4,$A:$A,$A188),0),IF($G188=Tabelid!$L$5,IFERROR(SUMIFS($E:$E,$G:$G,Tabelid!$L$1,$C:$C,Tabelid!$J$4,$H:$H,AA$2)/SUMIFS($E:$E,$G:$G,Tabelid!$L$1,$C:$C,Tabelid!$J$4),0),""))),"")</f>
        <v>0</v>
      </c>
      <c r="AB188" s="31">
        <f ca="1">IFERROR(IF($G188=Tabelid!$L$6,Eksplikatsioon!AG189/SUM(Eksplikatsioon!$O189:'Eksplikatsioon'!$AG189),IF($G188=Tabelid!$L$4,IFERROR(SUMIFS($E:$E,$G:$G,Tabelid!$L$1,$C:$C,Tabelid!$J$4,$H:$H,AB$2,$A:$A,$A188)/SUMIFS($E:$E,$G:$G,Tabelid!$L$1,$C:$C,Tabelid!$J$4,$A:$A,$A188),0),IF($G188=Tabelid!$L$5,IFERROR(SUMIFS($E:$E,$G:$G,Tabelid!$L$1,$C:$C,Tabelid!$J$4,$H:$H,AB$2)/SUMIFS($E:$E,$G:$G,Tabelid!$L$1,$C:$C,Tabelid!$J$4),0),""))),"")</f>
        <v>0</v>
      </c>
      <c r="AC188" s="31">
        <f ca="1">IFERROR(IF($G188=Tabelid!$L$6,$E188*J188,IFERROR($E188*J188/SUM($J188:$AB188)*(Eksplikatsioon!O189)/SUMPRODUCT($J188:$AB188,Eksplikatsioon!$O189:$AG189),"")),"")</f>
        <v>7.87729667367352E-2</v>
      </c>
      <c r="AD188" s="31">
        <f ca="1">IFERROR(IF($G188=Tabelid!$L$6,$E188*K188,IFERROR($E188*K188/SUM($J188:$AB188)*(Eksplikatsioon!P189)/SUMPRODUCT($J188:$AB188,Eksplikatsioon!$O189:$AG189),"")),"")</f>
        <v>5.7428820695483128E-3</v>
      </c>
      <c r="AE188" s="31">
        <f ca="1">IFERROR(IF($G188=Tabelid!$L$6,$E188*L188,IFERROR($E188*L188/SUM($J188:$AB188)*(Eksplikatsioon!Q189)/SUMPRODUCT($J188:$AB188,Eksplikatsioon!$O189:$AG189),"")),"")</f>
        <v>0</v>
      </c>
      <c r="AF188" s="31">
        <f ca="1">IFERROR(IF($G188=Tabelid!$L$6,$E188*M188,IFERROR($E188*M188/SUM($J188:$AB188)*(Eksplikatsioon!R189)/SUMPRODUCT($J188:$AB188,Eksplikatsioon!$O189:$AG189),"")),"")</f>
        <v>2.4675017641590089</v>
      </c>
      <c r="AG188" s="31">
        <f ca="1">IFERROR(IF($G188=Tabelid!$L$6,$E188*N188,IFERROR($E188*N188/SUM($J188:$AB188)*(Eksplikatsioon!S189)/SUMPRODUCT($J188:$AB188,Eksplikatsioon!$O189:$AG189),"")),"")</f>
        <v>0</v>
      </c>
      <c r="AH188" s="31">
        <f ca="1">IFERROR(IF($G188=Tabelid!$L$6,$E188*O188,IFERROR($E188*O188/SUM($J188:$AB188)*(Eksplikatsioon!T189)/SUMPRODUCT($J188:$AB188,Eksplikatsioon!$O189:$AG189),"")),"")</f>
        <v>0</v>
      </c>
      <c r="AI188" s="31">
        <f ca="1">IFERROR(IF($G188=Tabelid!$L$6,$E188*P188,IFERROR($E188*P188/SUM($J188:$AB188)*(Eksplikatsioon!U189)/SUMPRODUCT($J188:$AB188,Eksplikatsioon!$O189:$AG189),"")),"")</f>
        <v>0</v>
      </c>
      <c r="AJ188" s="31">
        <f ca="1">IFERROR(IF($G188=Tabelid!$L$6,$E188*Q188,IFERROR($E188*Q188/SUM($J188:$AB188)*(Eksplikatsioon!V189)/SUMPRODUCT($J188:$AB188,Eksplikatsioon!$O189:$AG189),"")),"")</f>
        <v>0</v>
      </c>
      <c r="AK188" s="31">
        <f ca="1">IFERROR(IF($G188=Tabelid!$L$6,$E188*R188,IFERROR($E188*R188/SUM($J188:$AB188)*(Eksplikatsioon!W189)/SUMPRODUCT($J188:$AB188,Eksplikatsioon!$O189:$AG189),"")),"")</f>
        <v>0</v>
      </c>
      <c r="AL188" s="31">
        <f ca="1">IFERROR(IF($G188=Tabelid!$L$6,$E188*S188,IFERROR($E188*S188/SUM($J188:$AB188)*(Eksplikatsioon!X189)/SUMPRODUCT($J188:$AB188,Eksplikatsioon!$O189:$AG189),"")),"")</f>
        <v>0</v>
      </c>
      <c r="AM188" s="31">
        <f ca="1">IFERROR(IF($G188=Tabelid!$L$6,$E188*T188,IFERROR($E188*T188/SUM($J188:$AB188)*(Eksplikatsioon!Y189)/SUMPRODUCT($J188:$AB188,Eksplikatsioon!$O189:$AG189),"")),"")</f>
        <v>0.24798238703470687</v>
      </c>
      <c r="AN188" s="31">
        <f ca="1">IFERROR(IF($G188=Tabelid!$L$6,$E188*U188,IFERROR($E188*U188/SUM($J188:$AB188)*(Eksplikatsioon!Z189)/SUMPRODUCT($J188:$AB188,Eksplikatsioon!$O189:$AG189),"")),"")</f>
        <v>0</v>
      </c>
      <c r="AO188" s="31">
        <f ca="1">IFERROR(IF($G188=Tabelid!$L$6,$E188*V188,IFERROR($E188*V188/SUM($J188:$AB188)*(Eksplikatsioon!AA189)/SUMPRODUCT($J188:$AB188,Eksplikatsioon!$O189:$AG189),"")),"")</f>
        <v>0</v>
      </c>
      <c r="AP188" s="31">
        <f ca="1">IFERROR(IF($G188=Tabelid!$L$6,$E188*W188,IFERROR($E188*W188/SUM($J188:$AB188)*(Eksplikatsioon!AB189)/SUMPRODUCT($J188:$AB188,Eksplikatsioon!$O189:$AG189),"")),"")</f>
        <v>0</v>
      </c>
      <c r="AQ188" s="31">
        <f ca="1">IFERROR(IF($G188=Tabelid!$L$6,$E188*X188,IFERROR($E188*X188/SUM($J188:$AB188)*(Eksplikatsioon!AC189)/SUMPRODUCT($J188:$AB188,Eksplikatsioon!$O189:$AG189),"")),"")</f>
        <v>0</v>
      </c>
      <c r="AR188" s="31">
        <f ca="1">IFERROR(IF($G188=Tabelid!$L$6,$E188*Y188,IFERROR($E188*Y188/SUM($J188:$AB188)*(Eksplikatsioon!AD189)/SUMPRODUCT($J188:$AB188,Eksplikatsioon!$O189:$AG189),"")),"")</f>
        <v>0</v>
      </c>
      <c r="AS188" s="31">
        <f ca="1">IFERROR(IF($G188=Tabelid!$L$6,$E188*Z188,IFERROR($E188*Z188/SUM($J188:$AB188)*(Eksplikatsioon!AE189)/SUMPRODUCT($J188:$AB188,Eksplikatsioon!$O189:$AG189),"")),"")</f>
        <v>0</v>
      </c>
      <c r="AT188" s="31">
        <f ca="1">IFERROR(IF($G188=Tabelid!$L$6,$E188*AA188,IFERROR($E188*AA188/SUM($J188:$AB188)*(Eksplikatsioon!AF189)/SUMPRODUCT($J188:$AB188,Eksplikatsioon!$O189:$AG189),"")),"")</f>
        <v>0</v>
      </c>
      <c r="AU188" s="31">
        <f ca="1">IFERROR(IF($G188=Tabelid!$L$6,$E188*AB188,IFERROR($E188*AB188/SUM($J188:$AB188)*(Eksplikatsioon!AG189)/SUMPRODUCT($J188:$AB188,Eksplikatsioon!$O189:$AG189),"")),"")</f>
        <v>0</v>
      </c>
    </row>
    <row r="189" spans="1:47" x14ac:dyDescent="0.35">
      <c r="A189" s="23" t="str">
        <f>IF(Eksplikatsioon!A190=0,"",Eksplikatsioon!A190)</f>
        <v>04</v>
      </c>
      <c r="B189" s="60" t="str">
        <f>IF(Eksplikatsioon!B190=0,"",Eksplikatsioon!B190)</f>
        <v>418B</v>
      </c>
      <c r="C189" s="23" t="str">
        <f>IF(Eksplikatsioon!C190=0,"",Eksplikatsioon!C190)</f>
        <v>TEHNOPIND</v>
      </c>
      <c r="D189" s="23" t="str">
        <f>IF(Eksplikatsioon!D190=0,"",Eksplikatsioon!D190)</f>
        <v>Hoolderuum</v>
      </c>
      <c r="E189" s="58">
        <f>IF(Eksplikatsioon!F190=0,"",Eksplikatsioon!F190)</f>
        <v>5</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35">
      <c r="A190" s="23" t="str">
        <f>IF(Eksplikatsioon!A191=0,"",Eksplikatsioon!A191)</f>
        <v>04</v>
      </c>
      <c r="B190" s="60" t="str">
        <f>IF(Eksplikatsioon!B191=0,"",Eksplikatsioon!B191)</f>
        <v>418C</v>
      </c>
      <c r="C190" s="23" t="str">
        <f>IF(Eksplikatsioon!C191=0,"",Eksplikatsioon!C191)</f>
        <v>TEHNOPIND</v>
      </c>
      <c r="D190" s="23" t="str">
        <f>IF(Eksplikatsioon!D191=0,"",Eksplikatsioon!D191)</f>
        <v>Hoolderuum</v>
      </c>
      <c r="E190" s="58">
        <f>IF(Eksplikatsioon!F191=0,"",Eksplikatsioon!F191)</f>
        <v>5</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35">
      <c r="A191" s="23" t="str">
        <f>IF(Eksplikatsioon!A192=0,"",Eksplikatsioon!A192)</f>
        <v>04</v>
      </c>
      <c r="B191" s="60">
        <f>IF(Eksplikatsioon!B192=0,"",Eksplikatsioon!B192)</f>
        <v>419</v>
      </c>
      <c r="C191" s="23" t="str">
        <f>IF(Eksplikatsioon!C192=0,"",Eksplikatsioon!C192)</f>
        <v>ÜÜRITAV PIND</v>
      </c>
      <c r="D191" s="23" t="str">
        <f>IF(Eksplikatsioon!D192=0,"",Eksplikatsioon!D192)</f>
        <v>Pesuruum</v>
      </c>
      <c r="E191" s="58">
        <f>IF(Eksplikatsioon!F192=0,"",Eksplikatsioon!F192)</f>
        <v>4.3</v>
      </c>
      <c r="F191" s="23" t="str">
        <f>IF(Eksplikatsioon!H192=0,"",Eksplikatsioon!H192)</f>
        <v/>
      </c>
      <c r="G191" s="23" t="str">
        <f>IF(Eksplikatsioon!J192=0,"",Eksplikatsioon!J192)</f>
        <v>Ühiskasutuses muu pind (hoone)</v>
      </c>
      <c r="H191" s="23" t="str">
        <f>IF(Eksplikatsioon!K192=0,"",Eksplikatsioon!K192)</f>
        <v/>
      </c>
      <c r="I191" s="23" t="str">
        <f>IF(Eksplikatsioon!L192=0,"",Eksplikatsioon!L192)</f>
        <v/>
      </c>
      <c r="J191" s="31">
        <f ca="1">IFERROR(IF($G191=Tabelid!$L$6,Eksplikatsioon!O192/SUM(Eksplikatsioon!$O192:'Eksplikatsioon'!$AG192),IF($G191=Tabelid!$L$4,IFERROR(SUMIFS($E:$E,$G:$G,Tabelid!$L$1,$C:$C,Tabelid!$J$4,$H:$H,J$2,$A:$A,$A191)/SUMIFS($E:$E,$G:$G,Tabelid!$L$1,$C:$C,Tabelid!$J$4,$A:$A,$A191),0),IF($G191=Tabelid!$L$5,IFERROR(SUMIFS($E:$E,$G:$G,Tabelid!$L$1,$C:$C,Tabelid!$J$4,$H:$H,J$2)/SUMIFS($E:$E,$G:$G,Tabelid!$L$1,$C:$C,Tabelid!$J$4),0),""))),"")</f>
        <v>5.4688634054289476E-2</v>
      </c>
      <c r="K191" s="31">
        <f ca="1">IFERROR(IF($G191=Tabelid!$L$6,Eksplikatsioon!P192/SUM(Eksplikatsioon!$O192:'Eksplikatsioon'!$AG192),IF($G191=Tabelid!$L$4,IFERROR(SUMIFS($E:$E,$G:$G,Tabelid!$L$1,$C:$C,Tabelid!$J$4,$H:$H,K$2,$A:$A,$A191)/SUMIFS($E:$E,$G:$G,Tabelid!$L$1,$C:$C,Tabelid!$J$4,$A:$A,$A191),0),IF($G191=Tabelid!$L$5,IFERROR(SUMIFS($E:$E,$G:$G,Tabelid!$L$1,$C:$C,Tabelid!$J$4,$H:$H,K$2)/SUMIFS($E:$E,$G:$G,Tabelid!$L$1,$C:$C,Tabelid!$J$4),0),""))),"")</f>
        <v>1.4951371752068522E-2</v>
      </c>
      <c r="L191" s="31">
        <f ca="1">IFERROR(IF($G191=Tabelid!$L$6,Eksplikatsioon!Q192/SUM(Eksplikatsioon!$O192:'Eksplikatsioon'!$AG192),IF($G191=Tabelid!$L$4,IFERROR(SUMIFS($E:$E,$G:$G,Tabelid!$L$1,$C:$C,Tabelid!$J$4,$H:$H,L$2,$A:$A,$A191)/SUMIFS($E:$E,$G:$G,Tabelid!$L$1,$C:$C,Tabelid!$J$4,$A:$A,$A191),0),IF($G191=Tabelid!$L$5,IFERROR(SUMIFS($E:$E,$G:$G,Tabelid!$L$1,$C:$C,Tabelid!$J$4,$H:$H,L$2)/SUMIFS($E:$E,$G:$G,Tabelid!$L$1,$C:$C,Tabelid!$J$4),0),""))),"")</f>
        <v>0.24520975468137618</v>
      </c>
      <c r="M191" s="31">
        <f ca="1">IFERROR(IF($G191=Tabelid!$L$6,Eksplikatsioon!R192/SUM(Eksplikatsioon!$O192:'Eksplikatsioon'!$AG192),IF($G191=Tabelid!$L$4,IFERROR(SUMIFS($E:$E,$G:$G,Tabelid!$L$1,$C:$C,Tabelid!$J$4,$H:$H,M$2,$A:$A,$A191)/SUMIFS($E:$E,$G:$G,Tabelid!$L$1,$C:$C,Tabelid!$J$4,$A:$A,$A191),0),IF($G191=Tabelid!$L$5,IFERROR(SUMIFS($E:$E,$G:$G,Tabelid!$L$1,$C:$C,Tabelid!$J$4,$H:$H,M$2)/SUMIFS($E:$E,$G:$G,Tabelid!$L$1,$C:$C,Tabelid!$J$4),0),""))),"")</f>
        <v>0.37788503411235314</v>
      </c>
      <c r="N191" s="31">
        <f ca="1">IFERROR(IF($G191=Tabelid!$L$6,Eksplikatsioon!S192/SUM(Eksplikatsioon!$O192:'Eksplikatsioon'!$AG192),IF($G191=Tabelid!$L$4,IFERROR(SUMIFS($E:$E,$G:$G,Tabelid!$L$1,$C:$C,Tabelid!$J$4,$H:$H,N$2,$A:$A,$A191)/SUMIFS($E:$E,$G:$G,Tabelid!$L$1,$C:$C,Tabelid!$J$4,$A:$A,$A191),0),IF($G191=Tabelid!$L$5,IFERROR(SUMIFS($E:$E,$G:$G,Tabelid!$L$1,$C:$C,Tabelid!$J$4,$H:$H,N$2)/SUMIFS($E:$E,$G:$G,Tabelid!$L$1,$C:$C,Tabelid!$J$4),0),""))),"")</f>
        <v>0</v>
      </c>
      <c r="O191" s="31">
        <f ca="1">IFERROR(IF($G191=Tabelid!$L$6,Eksplikatsioon!T192/SUM(Eksplikatsioon!$O192:'Eksplikatsioon'!$AG192),IF($G191=Tabelid!$L$4,IFERROR(SUMIFS($E:$E,$G:$G,Tabelid!$L$1,$C:$C,Tabelid!$J$4,$H:$H,O$2,$A:$A,$A191)/SUMIFS($E:$E,$G:$G,Tabelid!$L$1,$C:$C,Tabelid!$J$4,$A:$A,$A191),0),IF($G191=Tabelid!$L$5,IFERROR(SUMIFS($E:$E,$G:$G,Tabelid!$L$1,$C:$C,Tabelid!$J$4,$H:$H,O$2)/SUMIFS($E:$E,$G:$G,Tabelid!$L$1,$C:$C,Tabelid!$J$4),0),""))),"")</f>
        <v>0</v>
      </c>
      <c r="P191" s="31">
        <f ca="1">IFERROR(IF($G191=Tabelid!$L$6,Eksplikatsioon!U192/SUM(Eksplikatsioon!$O192:'Eksplikatsioon'!$AG192),IF($G191=Tabelid!$L$4,IFERROR(SUMIFS($E:$E,$G:$G,Tabelid!$L$1,$C:$C,Tabelid!$J$4,$H:$H,P$2,$A:$A,$A191)/SUMIFS($E:$E,$G:$G,Tabelid!$L$1,$C:$C,Tabelid!$J$4,$A:$A,$A191),0),IF($G191=Tabelid!$L$5,IFERROR(SUMIFS($E:$E,$G:$G,Tabelid!$L$1,$C:$C,Tabelid!$J$4,$H:$H,P$2)/SUMIFS($E:$E,$G:$G,Tabelid!$L$1,$C:$C,Tabelid!$J$4),0),""))),"")</f>
        <v>0</v>
      </c>
      <c r="Q191" s="31">
        <f ca="1">IFERROR(IF($G191=Tabelid!$L$6,Eksplikatsioon!V192/SUM(Eksplikatsioon!$O192:'Eksplikatsioon'!$AG192),IF($G191=Tabelid!$L$4,IFERROR(SUMIFS($E:$E,$G:$G,Tabelid!$L$1,$C:$C,Tabelid!$J$4,$H:$H,Q$2,$A:$A,$A191)/SUMIFS($E:$E,$G:$G,Tabelid!$L$1,$C:$C,Tabelid!$J$4,$A:$A,$A191),0),IF($G191=Tabelid!$L$5,IFERROR(SUMIFS($E:$E,$G:$G,Tabelid!$L$1,$C:$C,Tabelid!$J$4,$H:$H,Q$2)/SUMIFS($E:$E,$G:$G,Tabelid!$L$1,$C:$C,Tabelid!$J$4),0),""))),"")</f>
        <v>0</v>
      </c>
      <c r="R191" s="31">
        <f ca="1">IFERROR(IF($G191=Tabelid!$L$6,Eksplikatsioon!W192/SUM(Eksplikatsioon!$O192:'Eksplikatsioon'!$AG192),IF($G191=Tabelid!$L$4,IFERROR(SUMIFS($E:$E,$G:$G,Tabelid!$L$1,$C:$C,Tabelid!$J$4,$H:$H,R$2,$A:$A,$A191)/SUMIFS($E:$E,$G:$G,Tabelid!$L$1,$C:$C,Tabelid!$J$4,$A:$A,$A191),0),IF($G191=Tabelid!$L$5,IFERROR(SUMIFS($E:$E,$G:$G,Tabelid!$L$1,$C:$C,Tabelid!$J$4,$H:$H,R$2)/SUMIFS($E:$E,$G:$G,Tabelid!$L$1,$C:$C,Tabelid!$J$4),0),""))),"")</f>
        <v>0</v>
      </c>
      <c r="S191" s="31">
        <f ca="1">IFERROR(IF($G191=Tabelid!$L$6,Eksplikatsioon!X192/SUM(Eksplikatsioon!$O192:'Eksplikatsioon'!$AG192),IF($G191=Tabelid!$L$4,IFERROR(SUMIFS($E:$E,$G:$G,Tabelid!$L$1,$C:$C,Tabelid!$J$4,$H:$H,S$2,$A:$A,$A191)/SUMIFS($E:$E,$G:$G,Tabelid!$L$1,$C:$C,Tabelid!$J$4,$A:$A,$A191),0),IF($G191=Tabelid!$L$5,IFERROR(SUMIFS($E:$E,$G:$G,Tabelid!$L$1,$C:$C,Tabelid!$J$4,$H:$H,S$2)/SUMIFS($E:$E,$G:$G,Tabelid!$L$1,$C:$C,Tabelid!$J$4),0),""))),"")</f>
        <v>0</v>
      </c>
      <c r="T191" s="31">
        <f ca="1">IFERROR(IF($G191=Tabelid!$L$6,Eksplikatsioon!Y192/SUM(Eksplikatsioon!$O192:'Eksplikatsioon'!$AG192),IF($G191=Tabelid!$L$4,IFERROR(SUMIFS($E:$E,$G:$G,Tabelid!$L$1,$C:$C,Tabelid!$J$4,$H:$H,T$2,$A:$A,$A191)/SUMIFS($E:$E,$G:$G,Tabelid!$L$1,$C:$C,Tabelid!$J$4,$A:$A,$A191),0),IF($G191=Tabelid!$L$5,IFERROR(SUMIFS($E:$E,$G:$G,Tabelid!$L$1,$C:$C,Tabelid!$J$4,$H:$H,T$2)/SUMIFS($E:$E,$G:$G,Tabelid!$L$1,$C:$C,Tabelid!$J$4),0),""))),"")</f>
        <v>0.19865002177384242</v>
      </c>
      <c r="U191" s="31">
        <f ca="1">IFERROR(IF($G191=Tabelid!$L$6,Eksplikatsioon!Z192/SUM(Eksplikatsioon!$O192:'Eksplikatsioon'!$AG192),IF($G191=Tabelid!$L$4,IFERROR(SUMIFS($E:$E,$G:$G,Tabelid!$L$1,$C:$C,Tabelid!$J$4,$H:$H,U$2,$A:$A,$A191)/SUMIFS($E:$E,$G:$G,Tabelid!$L$1,$C:$C,Tabelid!$J$4,$A:$A,$A191),0),IF($G191=Tabelid!$L$5,IFERROR(SUMIFS($E:$E,$G:$G,Tabelid!$L$1,$C:$C,Tabelid!$J$4,$H:$H,U$2)/SUMIFS($E:$E,$G:$G,Tabelid!$L$1,$C:$C,Tabelid!$J$4),0),""))),"")</f>
        <v>0.10861518362607059</v>
      </c>
      <c r="V191" s="31">
        <f ca="1">IFERROR(IF($G191=Tabelid!$L$6,Eksplikatsioon!AA192/SUM(Eksplikatsioon!$O192:'Eksplikatsioon'!$AG192),IF($G191=Tabelid!$L$4,IFERROR(SUMIFS($E:$E,$G:$G,Tabelid!$L$1,$C:$C,Tabelid!$J$4,$H:$H,V$2,$A:$A,$A191)/SUMIFS($E:$E,$G:$G,Tabelid!$L$1,$C:$C,Tabelid!$J$4,$A:$A,$A191),0),IF($G191=Tabelid!$L$5,IFERROR(SUMIFS($E:$E,$G:$G,Tabelid!$L$1,$C:$C,Tabelid!$J$4,$H:$H,V$2)/SUMIFS($E:$E,$G:$G,Tabelid!$L$1,$C:$C,Tabelid!$J$4),0),""))),"")</f>
        <v>0</v>
      </c>
      <c r="W191" s="31">
        <f ca="1">IFERROR(IF($G191=Tabelid!$L$6,Eksplikatsioon!AB192/SUM(Eksplikatsioon!$O192:'Eksplikatsioon'!$AG192),IF($G191=Tabelid!$L$4,IFERROR(SUMIFS($E:$E,$G:$G,Tabelid!$L$1,$C:$C,Tabelid!$J$4,$H:$H,W$2,$A:$A,$A191)/SUMIFS($E:$E,$G:$G,Tabelid!$L$1,$C:$C,Tabelid!$J$4,$A:$A,$A191),0),IF($G191=Tabelid!$L$5,IFERROR(SUMIFS($E:$E,$G:$G,Tabelid!$L$1,$C:$C,Tabelid!$J$4,$H:$H,W$2)/SUMIFS($E:$E,$G:$G,Tabelid!$L$1,$C:$C,Tabelid!$J$4),0),""))),"")</f>
        <v>0</v>
      </c>
      <c r="X191" s="31">
        <f ca="1">IFERROR(IF($G191=Tabelid!$L$6,Eksplikatsioon!AC192/SUM(Eksplikatsioon!$O192:'Eksplikatsioon'!$AG192),IF($G191=Tabelid!$L$4,IFERROR(SUMIFS($E:$E,$G:$G,Tabelid!$L$1,$C:$C,Tabelid!$J$4,$H:$H,X$2,$A:$A,$A191)/SUMIFS($E:$E,$G:$G,Tabelid!$L$1,$C:$C,Tabelid!$J$4,$A:$A,$A191),0),IF($G191=Tabelid!$L$5,IFERROR(SUMIFS($E:$E,$G:$G,Tabelid!$L$1,$C:$C,Tabelid!$J$4,$H:$H,X$2)/SUMIFS($E:$E,$G:$G,Tabelid!$L$1,$C:$C,Tabelid!$J$4),0),""))),"")</f>
        <v>0</v>
      </c>
      <c r="Y191" s="31">
        <f ca="1">IFERROR(IF($G191=Tabelid!$L$6,Eksplikatsioon!AD192/SUM(Eksplikatsioon!$O192:'Eksplikatsioon'!$AG192),IF($G191=Tabelid!$L$4,IFERROR(SUMIFS($E:$E,$G:$G,Tabelid!$L$1,$C:$C,Tabelid!$J$4,$H:$H,Y$2,$A:$A,$A191)/SUMIFS($E:$E,$G:$G,Tabelid!$L$1,$C:$C,Tabelid!$J$4,$A:$A,$A191),0),IF($G191=Tabelid!$L$5,IFERROR(SUMIFS($E:$E,$G:$G,Tabelid!$L$1,$C:$C,Tabelid!$J$4,$H:$H,Y$2)/SUMIFS($E:$E,$G:$G,Tabelid!$L$1,$C:$C,Tabelid!$J$4),0),""))),"")</f>
        <v>0</v>
      </c>
      <c r="Z191" s="31">
        <f ca="1">IFERROR(IF($G191=Tabelid!$L$6,Eksplikatsioon!AE192/SUM(Eksplikatsioon!$O192:'Eksplikatsioon'!$AG192),IF($G191=Tabelid!$L$4,IFERROR(SUMIFS($E:$E,$G:$G,Tabelid!$L$1,$C:$C,Tabelid!$J$4,$H:$H,Z$2,$A:$A,$A191)/SUMIFS($E:$E,$G:$G,Tabelid!$L$1,$C:$C,Tabelid!$J$4,$A:$A,$A191),0),IF($G191=Tabelid!$L$5,IFERROR(SUMIFS($E:$E,$G:$G,Tabelid!$L$1,$C:$C,Tabelid!$J$4,$H:$H,Z$2)/SUMIFS($E:$E,$G:$G,Tabelid!$L$1,$C:$C,Tabelid!$J$4),0),""))),"")</f>
        <v>0</v>
      </c>
      <c r="AA191" s="31">
        <f ca="1">IFERROR(IF($G191=Tabelid!$L$6,Eksplikatsioon!AF192/SUM(Eksplikatsioon!$O192:'Eksplikatsioon'!$AG192),IF($G191=Tabelid!$L$4,IFERROR(SUMIFS($E:$E,$G:$G,Tabelid!$L$1,$C:$C,Tabelid!$J$4,$H:$H,AA$2,$A:$A,$A191)/SUMIFS($E:$E,$G:$G,Tabelid!$L$1,$C:$C,Tabelid!$J$4,$A:$A,$A191),0),IF($G191=Tabelid!$L$5,IFERROR(SUMIFS($E:$E,$G:$G,Tabelid!$L$1,$C:$C,Tabelid!$J$4,$H:$H,AA$2)/SUMIFS($E:$E,$G:$G,Tabelid!$L$1,$C:$C,Tabelid!$J$4),0),""))),"")</f>
        <v>0</v>
      </c>
      <c r="AB191" s="31">
        <f ca="1">IFERROR(IF($G191=Tabelid!$L$6,Eksplikatsioon!AG192/SUM(Eksplikatsioon!$O192:'Eksplikatsioon'!$AG192),IF($G191=Tabelid!$L$4,IFERROR(SUMIFS($E:$E,$G:$G,Tabelid!$L$1,$C:$C,Tabelid!$J$4,$H:$H,AB$2,$A:$A,$A191)/SUMIFS($E:$E,$G:$G,Tabelid!$L$1,$C:$C,Tabelid!$J$4,$A:$A,$A191),0),IF($G191=Tabelid!$L$5,IFERROR(SUMIFS($E:$E,$G:$G,Tabelid!$L$1,$C:$C,Tabelid!$J$4,$H:$H,AB$2)/SUMIFS($E:$E,$G:$G,Tabelid!$L$1,$C:$C,Tabelid!$J$4),0),""))),"")</f>
        <v>0</v>
      </c>
      <c r="AC191" s="31">
        <f ca="1">IFERROR(IF($G191=Tabelid!$L$6,$E191*J191,IFERROR($E191*J191/SUM($J191:$AB191)*(Eksplikatsioon!O192)/SUMPRODUCT($J191:$AB191,Eksplikatsioon!$O192:$AG192),"")),"")</f>
        <v>0.12249747321354305</v>
      </c>
      <c r="AD191" s="31">
        <f ca="1">IFERROR(IF($G191=Tabelid!$L$6,$E191*K191,IFERROR($E191*K191/SUM($J191:$AB191)*(Eksplikatsioon!P192)/SUMPRODUCT($J191:$AB191,Eksplikatsioon!$O192:$AG192),"")),"")</f>
        <v>1.116322914487497E-2</v>
      </c>
      <c r="AE191" s="31">
        <f ca="1">IFERROR(IF($G191=Tabelid!$L$6,$E191*L191,IFERROR($E191*L191/SUM($J191:$AB191)*(Eksplikatsioon!Q192)/SUMPRODUCT($J191:$AB191,Eksplikatsioon!$O192:$AG192),"")),"")</f>
        <v>0</v>
      </c>
      <c r="AF191" s="31">
        <f ca="1">IFERROR(IF($G191=Tabelid!$L$6,$E191*M191,IFERROR($E191*M191/SUM($J191:$AB191)*(Eksplikatsioon!R192)/SUMPRODUCT($J191:$AB191,Eksplikatsioon!$O192:$AG192),"")),"")</f>
        <v>3.7807093401621668</v>
      </c>
      <c r="AG191" s="31">
        <f ca="1">IFERROR(IF($G191=Tabelid!$L$6,$E191*N191,IFERROR($E191*N191/SUM($J191:$AB191)*(Eksplikatsioon!S192)/SUMPRODUCT($J191:$AB191,Eksplikatsioon!$O192:$AG192),"")),"")</f>
        <v>0</v>
      </c>
      <c r="AH191" s="31">
        <f ca="1">IFERROR(IF($G191=Tabelid!$L$6,$E191*O191,IFERROR($E191*O191/SUM($J191:$AB191)*(Eksplikatsioon!T192)/SUMPRODUCT($J191:$AB191,Eksplikatsioon!$O192:$AG192),"")),"")</f>
        <v>0</v>
      </c>
      <c r="AI191" s="31">
        <f ca="1">IFERROR(IF($G191=Tabelid!$L$6,$E191*P191,IFERROR($E191*P191/SUM($J191:$AB191)*(Eksplikatsioon!U192)/SUMPRODUCT($J191:$AB191,Eksplikatsioon!$O192:$AG192),"")),"")</f>
        <v>0</v>
      </c>
      <c r="AJ191" s="31">
        <f ca="1">IFERROR(IF($G191=Tabelid!$L$6,$E191*Q191,IFERROR($E191*Q191/SUM($J191:$AB191)*(Eksplikatsioon!V192)/SUMPRODUCT($J191:$AB191,Eksplikatsioon!$O192:$AG192),"")),"")</f>
        <v>0</v>
      </c>
      <c r="AK191" s="31">
        <f ca="1">IFERROR(IF($G191=Tabelid!$L$6,$E191*R191,IFERROR($E191*R191/SUM($J191:$AB191)*(Eksplikatsioon!W192)/SUMPRODUCT($J191:$AB191,Eksplikatsioon!$O192:$AG192),"")),"")</f>
        <v>0</v>
      </c>
      <c r="AL191" s="31">
        <f ca="1">IFERROR(IF($G191=Tabelid!$L$6,$E191*S191,IFERROR($E191*S191/SUM($J191:$AB191)*(Eksplikatsioon!X192)/SUMPRODUCT($J191:$AB191,Eksplikatsioon!$O192:$AG192),"")),"")</f>
        <v>0</v>
      </c>
      <c r="AM191" s="31">
        <f ca="1">IFERROR(IF($G191=Tabelid!$L$6,$E191*T191,IFERROR($E191*T191/SUM($J191:$AB191)*(Eksplikatsioon!Y192)/SUMPRODUCT($J191:$AB191,Eksplikatsioon!$O192:$AG192),"")),"")</f>
        <v>0.38562995747941381</v>
      </c>
      <c r="AN191" s="31">
        <f ca="1">IFERROR(IF($G191=Tabelid!$L$6,$E191*U191,IFERROR($E191*U191/SUM($J191:$AB191)*(Eksplikatsioon!Z192)/SUMPRODUCT($J191:$AB191,Eksplikatsioon!$O192:$AG192),"")),"")</f>
        <v>0</v>
      </c>
      <c r="AO191" s="31">
        <f ca="1">IFERROR(IF($G191=Tabelid!$L$6,$E191*V191,IFERROR($E191*V191/SUM($J191:$AB191)*(Eksplikatsioon!AA192)/SUMPRODUCT($J191:$AB191,Eksplikatsioon!$O192:$AG192),"")),"")</f>
        <v>0</v>
      </c>
      <c r="AP191" s="31">
        <f ca="1">IFERROR(IF($G191=Tabelid!$L$6,$E191*W191,IFERROR($E191*W191/SUM($J191:$AB191)*(Eksplikatsioon!AB192)/SUMPRODUCT($J191:$AB191,Eksplikatsioon!$O192:$AG192),"")),"")</f>
        <v>0</v>
      </c>
      <c r="AQ191" s="31">
        <f ca="1">IFERROR(IF($G191=Tabelid!$L$6,$E191*X191,IFERROR($E191*X191/SUM($J191:$AB191)*(Eksplikatsioon!AC192)/SUMPRODUCT($J191:$AB191,Eksplikatsioon!$O192:$AG192),"")),"")</f>
        <v>0</v>
      </c>
      <c r="AR191" s="31">
        <f ca="1">IFERROR(IF($G191=Tabelid!$L$6,$E191*Y191,IFERROR($E191*Y191/SUM($J191:$AB191)*(Eksplikatsioon!AD192)/SUMPRODUCT($J191:$AB191,Eksplikatsioon!$O192:$AG192),"")),"")</f>
        <v>0</v>
      </c>
      <c r="AS191" s="31">
        <f ca="1">IFERROR(IF($G191=Tabelid!$L$6,$E191*Z191,IFERROR($E191*Z191/SUM($J191:$AB191)*(Eksplikatsioon!AE192)/SUMPRODUCT($J191:$AB191,Eksplikatsioon!$O192:$AG192),"")),"")</f>
        <v>0</v>
      </c>
      <c r="AT191" s="31">
        <f ca="1">IFERROR(IF($G191=Tabelid!$L$6,$E191*AA191,IFERROR($E191*AA191/SUM($J191:$AB191)*(Eksplikatsioon!AF192)/SUMPRODUCT($J191:$AB191,Eksplikatsioon!$O192:$AG192),"")),"")</f>
        <v>0</v>
      </c>
      <c r="AU191" s="31">
        <f ca="1">IFERROR(IF($G191=Tabelid!$L$6,$E191*AB191,IFERROR($E191*AB191/SUM($J191:$AB191)*(Eksplikatsioon!AG192)/SUMPRODUCT($J191:$AB191,Eksplikatsioon!$O192:$AG192),"")),"")</f>
        <v>0</v>
      </c>
    </row>
    <row r="192" spans="1:47" x14ac:dyDescent="0.35">
      <c r="A192" s="23" t="str">
        <f>IF(Eksplikatsioon!A193=0,"",Eksplikatsioon!A193)</f>
        <v>04</v>
      </c>
      <c r="B192" s="60" t="str">
        <f>IF(Eksplikatsioon!B193=0,"",Eksplikatsioon!B193)</f>
        <v>419A</v>
      </c>
      <c r="C192" s="23" t="str">
        <f>IF(Eksplikatsioon!C193=0,"",Eksplikatsioon!C193)</f>
        <v>ÜÜRITAV PIND</v>
      </c>
      <c r="D192" s="23" t="str">
        <f>IF(Eksplikatsioon!D193=0,"",Eksplikatsioon!D193)</f>
        <v>WC</v>
      </c>
      <c r="E192" s="58">
        <f>IF(Eksplikatsioon!F193=0,"",Eksplikatsioon!F193)</f>
        <v>2.2000000000000002</v>
      </c>
      <c r="F192" s="23" t="str">
        <f>IF(Eksplikatsioon!H193=0,"",Eksplikatsioon!H193)</f>
        <v/>
      </c>
      <c r="G192" s="23" t="str">
        <f>IF(Eksplikatsioon!J193=0,"",Eksplikatsioon!J193)</f>
        <v>Ühiskasutuses muu pind (hoone)</v>
      </c>
      <c r="H192" s="23" t="str">
        <f>IF(Eksplikatsioon!K193=0,"",Eksplikatsioon!K193)</f>
        <v/>
      </c>
      <c r="I192" s="23" t="str">
        <f>IF(Eksplikatsioon!L193=0,"",Eksplikatsioon!L193)</f>
        <v/>
      </c>
      <c r="J192" s="31">
        <f ca="1">IFERROR(IF($G192=Tabelid!$L$6,Eksplikatsioon!O193/SUM(Eksplikatsioon!$O193:'Eksplikatsioon'!$AG193),IF($G192=Tabelid!$L$4,IFERROR(SUMIFS($E:$E,$G:$G,Tabelid!$L$1,$C:$C,Tabelid!$J$4,$H:$H,J$2,$A:$A,$A192)/SUMIFS($E:$E,$G:$G,Tabelid!$L$1,$C:$C,Tabelid!$J$4,$A:$A,$A192),0),IF($G192=Tabelid!$L$5,IFERROR(SUMIFS($E:$E,$G:$G,Tabelid!$L$1,$C:$C,Tabelid!$J$4,$H:$H,J$2)/SUMIFS($E:$E,$G:$G,Tabelid!$L$1,$C:$C,Tabelid!$J$4),0),""))),"")</f>
        <v>5.4688634054289476E-2</v>
      </c>
      <c r="K192" s="31">
        <f ca="1">IFERROR(IF($G192=Tabelid!$L$6,Eksplikatsioon!P193/SUM(Eksplikatsioon!$O193:'Eksplikatsioon'!$AG193),IF($G192=Tabelid!$L$4,IFERROR(SUMIFS($E:$E,$G:$G,Tabelid!$L$1,$C:$C,Tabelid!$J$4,$H:$H,K$2,$A:$A,$A192)/SUMIFS($E:$E,$G:$G,Tabelid!$L$1,$C:$C,Tabelid!$J$4,$A:$A,$A192),0),IF($G192=Tabelid!$L$5,IFERROR(SUMIFS($E:$E,$G:$G,Tabelid!$L$1,$C:$C,Tabelid!$J$4,$H:$H,K$2)/SUMIFS($E:$E,$G:$G,Tabelid!$L$1,$C:$C,Tabelid!$J$4),0),""))),"")</f>
        <v>1.4951371752068522E-2</v>
      </c>
      <c r="L192" s="31">
        <f ca="1">IFERROR(IF($G192=Tabelid!$L$6,Eksplikatsioon!Q193/SUM(Eksplikatsioon!$O193:'Eksplikatsioon'!$AG193),IF($G192=Tabelid!$L$4,IFERROR(SUMIFS($E:$E,$G:$G,Tabelid!$L$1,$C:$C,Tabelid!$J$4,$H:$H,L$2,$A:$A,$A192)/SUMIFS($E:$E,$G:$G,Tabelid!$L$1,$C:$C,Tabelid!$J$4,$A:$A,$A192),0),IF($G192=Tabelid!$L$5,IFERROR(SUMIFS($E:$E,$G:$G,Tabelid!$L$1,$C:$C,Tabelid!$J$4,$H:$H,L$2)/SUMIFS($E:$E,$G:$G,Tabelid!$L$1,$C:$C,Tabelid!$J$4),0),""))),"")</f>
        <v>0.24520975468137618</v>
      </c>
      <c r="M192" s="31">
        <f ca="1">IFERROR(IF($G192=Tabelid!$L$6,Eksplikatsioon!R193/SUM(Eksplikatsioon!$O193:'Eksplikatsioon'!$AG193),IF($G192=Tabelid!$L$4,IFERROR(SUMIFS($E:$E,$G:$G,Tabelid!$L$1,$C:$C,Tabelid!$J$4,$H:$H,M$2,$A:$A,$A192)/SUMIFS($E:$E,$G:$G,Tabelid!$L$1,$C:$C,Tabelid!$J$4,$A:$A,$A192),0),IF($G192=Tabelid!$L$5,IFERROR(SUMIFS($E:$E,$G:$G,Tabelid!$L$1,$C:$C,Tabelid!$J$4,$H:$H,M$2)/SUMIFS($E:$E,$G:$G,Tabelid!$L$1,$C:$C,Tabelid!$J$4),0),""))),"")</f>
        <v>0.37788503411235314</v>
      </c>
      <c r="N192" s="31">
        <f ca="1">IFERROR(IF($G192=Tabelid!$L$6,Eksplikatsioon!S193/SUM(Eksplikatsioon!$O193:'Eksplikatsioon'!$AG193),IF($G192=Tabelid!$L$4,IFERROR(SUMIFS($E:$E,$G:$G,Tabelid!$L$1,$C:$C,Tabelid!$J$4,$H:$H,N$2,$A:$A,$A192)/SUMIFS($E:$E,$G:$G,Tabelid!$L$1,$C:$C,Tabelid!$J$4,$A:$A,$A192),0),IF($G192=Tabelid!$L$5,IFERROR(SUMIFS($E:$E,$G:$G,Tabelid!$L$1,$C:$C,Tabelid!$J$4,$H:$H,N$2)/SUMIFS($E:$E,$G:$G,Tabelid!$L$1,$C:$C,Tabelid!$J$4),0),""))),"")</f>
        <v>0</v>
      </c>
      <c r="O192" s="31">
        <f ca="1">IFERROR(IF($G192=Tabelid!$L$6,Eksplikatsioon!T193/SUM(Eksplikatsioon!$O193:'Eksplikatsioon'!$AG193),IF($G192=Tabelid!$L$4,IFERROR(SUMIFS($E:$E,$G:$G,Tabelid!$L$1,$C:$C,Tabelid!$J$4,$H:$H,O$2,$A:$A,$A192)/SUMIFS($E:$E,$G:$G,Tabelid!$L$1,$C:$C,Tabelid!$J$4,$A:$A,$A192),0),IF($G192=Tabelid!$L$5,IFERROR(SUMIFS($E:$E,$G:$G,Tabelid!$L$1,$C:$C,Tabelid!$J$4,$H:$H,O$2)/SUMIFS($E:$E,$G:$G,Tabelid!$L$1,$C:$C,Tabelid!$J$4),0),""))),"")</f>
        <v>0</v>
      </c>
      <c r="P192" s="31">
        <f ca="1">IFERROR(IF($G192=Tabelid!$L$6,Eksplikatsioon!U193/SUM(Eksplikatsioon!$O193:'Eksplikatsioon'!$AG193),IF($G192=Tabelid!$L$4,IFERROR(SUMIFS($E:$E,$G:$G,Tabelid!$L$1,$C:$C,Tabelid!$J$4,$H:$H,P$2,$A:$A,$A192)/SUMIFS($E:$E,$G:$G,Tabelid!$L$1,$C:$C,Tabelid!$J$4,$A:$A,$A192),0),IF($G192=Tabelid!$L$5,IFERROR(SUMIFS($E:$E,$G:$G,Tabelid!$L$1,$C:$C,Tabelid!$J$4,$H:$H,P$2)/SUMIFS($E:$E,$G:$G,Tabelid!$L$1,$C:$C,Tabelid!$J$4),0),""))),"")</f>
        <v>0</v>
      </c>
      <c r="Q192" s="31">
        <f ca="1">IFERROR(IF($G192=Tabelid!$L$6,Eksplikatsioon!V193/SUM(Eksplikatsioon!$O193:'Eksplikatsioon'!$AG193),IF($G192=Tabelid!$L$4,IFERROR(SUMIFS($E:$E,$G:$G,Tabelid!$L$1,$C:$C,Tabelid!$J$4,$H:$H,Q$2,$A:$A,$A192)/SUMIFS($E:$E,$G:$G,Tabelid!$L$1,$C:$C,Tabelid!$J$4,$A:$A,$A192),0),IF($G192=Tabelid!$L$5,IFERROR(SUMIFS($E:$E,$G:$G,Tabelid!$L$1,$C:$C,Tabelid!$J$4,$H:$H,Q$2)/SUMIFS($E:$E,$G:$G,Tabelid!$L$1,$C:$C,Tabelid!$J$4),0),""))),"")</f>
        <v>0</v>
      </c>
      <c r="R192" s="31">
        <f ca="1">IFERROR(IF($G192=Tabelid!$L$6,Eksplikatsioon!W193/SUM(Eksplikatsioon!$O193:'Eksplikatsioon'!$AG193),IF($G192=Tabelid!$L$4,IFERROR(SUMIFS($E:$E,$G:$G,Tabelid!$L$1,$C:$C,Tabelid!$J$4,$H:$H,R$2,$A:$A,$A192)/SUMIFS($E:$E,$G:$G,Tabelid!$L$1,$C:$C,Tabelid!$J$4,$A:$A,$A192),0),IF($G192=Tabelid!$L$5,IFERROR(SUMIFS($E:$E,$G:$G,Tabelid!$L$1,$C:$C,Tabelid!$J$4,$H:$H,R$2)/SUMIFS($E:$E,$G:$G,Tabelid!$L$1,$C:$C,Tabelid!$J$4),0),""))),"")</f>
        <v>0</v>
      </c>
      <c r="S192" s="31">
        <f ca="1">IFERROR(IF($G192=Tabelid!$L$6,Eksplikatsioon!X193/SUM(Eksplikatsioon!$O193:'Eksplikatsioon'!$AG193),IF($G192=Tabelid!$L$4,IFERROR(SUMIFS($E:$E,$G:$G,Tabelid!$L$1,$C:$C,Tabelid!$J$4,$H:$H,S$2,$A:$A,$A192)/SUMIFS($E:$E,$G:$G,Tabelid!$L$1,$C:$C,Tabelid!$J$4,$A:$A,$A192),0),IF($G192=Tabelid!$L$5,IFERROR(SUMIFS($E:$E,$G:$G,Tabelid!$L$1,$C:$C,Tabelid!$J$4,$H:$H,S$2)/SUMIFS($E:$E,$G:$G,Tabelid!$L$1,$C:$C,Tabelid!$J$4),0),""))),"")</f>
        <v>0</v>
      </c>
      <c r="T192" s="31">
        <f ca="1">IFERROR(IF($G192=Tabelid!$L$6,Eksplikatsioon!Y193/SUM(Eksplikatsioon!$O193:'Eksplikatsioon'!$AG193),IF($G192=Tabelid!$L$4,IFERROR(SUMIFS($E:$E,$G:$G,Tabelid!$L$1,$C:$C,Tabelid!$J$4,$H:$H,T$2,$A:$A,$A192)/SUMIFS($E:$E,$G:$G,Tabelid!$L$1,$C:$C,Tabelid!$J$4,$A:$A,$A192),0),IF($G192=Tabelid!$L$5,IFERROR(SUMIFS($E:$E,$G:$G,Tabelid!$L$1,$C:$C,Tabelid!$J$4,$H:$H,T$2)/SUMIFS($E:$E,$G:$G,Tabelid!$L$1,$C:$C,Tabelid!$J$4),0),""))),"")</f>
        <v>0.19865002177384242</v>
      </c>
      <c r="U192" s="31">
        <f ca="1">IFERROR(IF($G192=Tabelid!$L$6,Eksplikatsioon!Z193/SUM(Eksplikatsioon!$O193:'Eksplikatsioon'!$AG193),IF($G192=Tabelid!$L$4,IFERROR(SUMIFS($E:$E,$G:$G,Tabelid!$L$1,$C:$C,Tabelid!$J$4,$H:$H,U$2,$A:$A,$A192)/SUMIFS($E:$E,$G:$G,Tabelid!$L$1,$C:$C,Tabelid!$J$4,$A:$A,$A192),0),IF($G192=Tabelid!$L$5,IFERROR(SUMIFS($E:$E,$G:$G,Tabelid!$L$1,$C:$C,Tabelid!$J$4,$H:$H,U$2)/SUMIFS($E:$E,$G:$G,Tabelid!$L$1,$C:$C,Tabelid!$J$4),0),""))),"")</f>
        <v>0.10861518362607059</v>
      </c>
      <c r="V192" s="31">
        <f ca="1">IFERROR(IF($G192=Tabelid!$L$6,Eksplikatsioon!AA193/SUM(Eksplikatsioon!$O193:'Eksplikatsioon'!$AG193),IF($G192=Tabelid!$L$4,IFERROR(SUMIFS($E:$E,$G:$G,Tabelid!$L$1,$C:$C,Tabelid!$J$4,$H:$H,V$2,$A:$A,$A192)/SUMIFS($E:$E,$G:$G,Tabelid!$L$1,$C:$C,Tabelid!$J$4,$A:$A,$A192),0),IF($G192=Tabelid!$L$5,IFERROR(SUMIFS($E:$E,$G:$G,Tabelid!$L$1,$C:$C,Tabelid!$J$4,$H:$H,V$2)/SUMIFS($E:$E,$G:$G,Tabelid!$L$1,$C:$C,Tabelid!$J$4),0),""))),"")</f>
        <v>0</v>
      </c>
      <c r="W192" s="31">
        <f ca="1">IFERROR(IF($G192=Tabelid!$L$6,Eksplikatsioon!AB193/SUM(Eksplikatsioon!$O193:'Eksplikatsioon'!$AG193),IF($G192=Tabelid!$L$4,IFERROR(SUMIFS($E:$E,$G:$G,Tabelid!$L$1,$C:$C,Tabelid!$J$4,$H:$H,W$2,$A:$A,$A192)/SUMIFS($E:$E,$G:$G,Tabelid!$L$1,$C:$C,Tabelid!$J$4,$A:$A,$A192),0),IF($G192=Tabelid!$L$5,IFERROR(SUMIFS($E:$E,$G:$G,Tabelid!$L$1,$C:$C,Tabelid!$J$4,$H:$H,W$2)/SUMIFS($E:$E,$G:$G,Tabelid!$L$1,$C:$C,Tabelid!$J$4),0),""))),"")</f>
        <v>0</v>
      </c>
      <c r="X192" s="31">
        <f ca="1">IFERROR(IF($G192=Tabelid!$L$6,Eksplikatsioon!AC193/SUM(Eksplikatsioon!$O193:'Eksplikatsioon'!$AG193),IF($G192=Tabelid!$L$4,IFERROR(SUMIFS($E:$E,$G:$G,Tabelid!$L$1,$C:$C,Tabelid!$J$4,$H:$H,X$2,$A:$A,$A192)/SUMIFS($E:$E,$G:$G,Tabelid!$L$1,$C:$C,Tabelid!$J$4,$A:$A,$A192),0),IF($G192=Tabelid!$L$5,IFERROR(SUMIFS($E:$E,$G:$G,Tabelid!$L$1,$C:$C,Tabelid!$J$4,$H:$H,X$2)/SUMIFS($E:$E,$G:$G,Tabelid!$L$1,$C:$C,Tabelid!$J$4),0),""))),"")</f>
        <v>0</v>
      </c>
      <c r="Y192" s="31">
        <f ca="1">IFERROR(IF($G192=Tabelid!$L$6,Eksplikatsioon!AD193/SUM(Eksplikatsioon!$O193:'Eksplikatsioon'!$AG193),IF($G192=Tabelid!$L$4,IFERROR(SUMIFS($E:$E,$G:$G,Tabelid!$L$1,$C:$C,Tabelid!$J$4,$H:$H,Y$2,$A:$A,$A192)/SUMIFS($E:$E,$G:$G,Tabelid!$L$1,$C:$C,Tabelid!$J$4,$A:$A,$A192),0),IF($G192=Tabelid!$L$5,IFERROR(SUMIFS($E:$E,$G:$G,Tabelid!$L$1,$C:$C,Tabelid!$J$4,$H:$H,Y$2)/SUMIFS($E:$E,$G:$G,Tabelid!$L$1,$C:$C,Tabelid!$J$4),0),""))),"")</f>
        <v>0</v>
      </c>
      <c r="Z192" s="31">
        <f ca="1">IFERROR(IF($G192=Tabelid!$L$6,Eksplikatsioon!AE193/SUM(Eksplikatsioon!$O193:'Eksplikatsioon'!$AG193),IF($G192=Tabelid!$L$4,IFERROR(SUMIFS($E:$E,$G:$G,Tabelid!$L$1,$C:$C,Tabelid!$J$4,$H:$H,Z$2,$A:$A,$A192)/SUMIFS($E:$E,$G:$G,Tabelid!$L$1,$C:$C,Tabelid!$J$4,$A:$A,$A192),0),IF($G192=Tabelid!$L$5,IFERROR(SUMIFS($E:$E,$G:$G,Tabelid!$L$1,$C:$C,Tabelid!$J$4,$H:$H,Z$2)/SUMIFS($E:$E,$G:$G,Tabelid!$L$1,$C:$C,Tabelid!$J$4),0),""))),"")</f>
        <v>0</v>
      </c>
      <c r="AA192" s="31">
        <f ca="1">IFERROR(IF($G192=Tabelid!$L$6,Eksplikatsioon!AF193/SUM(Eksplikatsioon!$O193:'Eksplikatsioon'!$AG193),IF($G192=Tabelid!$L$4,IFERROR(SUMIFS($E:$E,$G:$G,Tabelid!$L$1,$C:$C,Tabelid!$J$4,$H:$H,AA$2,$A:$A,$A192)/SUMIFS($E:$E,$G:$G,Tabelid!$L$1,$C:$C,Tabelid!$J$4,$A:$A,$A192),0),IF($G192=Tabelid!$L$5,IFERROR(SUMIFS($E:$E,$G:$G,Tabelid!$L$1,$C:$C,Tabelid!$J$4,$H:$H,AA$2)/SUMIFS($E:$E,$G:$G,Tabelid!$L$1,$C:$C,Tabelid!$J$4),0),""))),"")</f>
        <v>0</v>
      </c>
      <c r="AB192" s="31">
        <f ca="1">IFERROR(IF($G192=Tabelid!$L$6,Eksplikatsioon!AG193/SUM(Eksplikatsioon!$O193:'Eksplikatsioon'!$AG193),IF($G192=Tabelid!$L$4,IFERROR(SUMIFS($E:$E,$G:$G,Tabelid!$L$1,$C:$C,Tabelid!$J$4,$H:$H,AB$2,$A:$A,$A192)/SUMIFS($E:$E,$G:$G,Tabelid!$L$1,$C:$C,Tabelid!$J$4,$A:$A,$A192),0),IF($G192=Tabelid!$L$5,IFERROR(SUMIFS($E:$E,$G:$G,Tabelid!$L$1,$C:$C,Tabelid!$J$4,$H:$H,AB$2)/SUMIFS($E:$E,$G:$G,Tabelid!$L$1,$C:$C,Tabelid!$J$4),0),""))),"")</f>
        <v>0</v>
      </c>
      <c r="AC192" s="31">
        <f ca="1">IFERROR(IF($G192=Tabelid!$L$6,$E192*J192,IFERROR($E192*J192/SUM($J192:$AB192)*(Eksplikatsioon!O193)/SUMPRODUCT($J192:$AB192,Eksplikatsioon!$O193:$AG193),"")),"")</f>
        <v>6.2673125830184834E-2</v>
      </c>
      <c r="AD192" s="31">
        <f ca="1">IFERROR(IF($G192=Tabelid!$L$6,$E192*K192,IFERROR($E192*K192/SUM($J192:$AB192)*(Eksplikatsioon!P193)/SUMPRODUCT($J192:$AB192,Eksplikatsioon!$O193:$AG193),"")),"")</f>
        <v>5.7114195624941716E-3</v>
      </c>
      <c r="AE192" s="31">
        <f ca="1">IFERROR(IF($G192=Tabelid!$L$6,$E192*L192,IFERROR($E192*L192/SUM($J192:$AB192)*(Eksplikatsioon!Q193)/SUMPRODUCT($J192:$AB192,Eksplikatsioon!$O193:$AG193),"")),"")</f>
        <v>0</v>
      </c>
      <c r="AF192" s="31">
        <f ca="1">IFERROR(IF($G192=Tabelid!$L$6,$E192*M192,IFERROR($E192*M192/SUM($J192:$AB192)*(Eksplikatsioon!R193)/SUMPRODUCT($J192:$AB192,Eksplikatsioon!$O193:$AG193),"")),"")</f>
        <v>1.9343164065945972</v>
      </c>
      <c r="AG192" s="31">
        <f ca="1">IFERROR(IF($G192=Tabelid!$L$6,$E192*N192,IFERROR($E192*N192/SUM($J192:$AB192)*(Eksplikatsioon!S193)/SUMPRODUCT($J192:$AB192,Eksplikatsioon!$O193:$AG193),"")),"")</f>
        <v>0</v>
      </c>
      <c r="AH192" s="31">
        <f ca="1">IFERROR(IF($G192=Tabelid!$L$6,$E192*O192,IFERROR($E192*O192/SUM($J192:$AB192)*(Eksplikatsioon!T193)/SUMPRODUCT($J192:$AB192,Eksplikatsioon!$O193:$AG193),"")),"")</f>
        <v>0</v>
      </c>
      <c r="AI192" s="31">
        <f ca="1">IFERROR(IF($G192=Tabelid!$L$6,$E192*P192,IFERROR($E192*P192/SUM($J192:$AB192)*(Eksplikatsioon!U193)/SUMPRODUCT($J192:$AB192,Eksplikatsioon!$O193:$AG193),"")),"")</f>
        <v>0</v>
      </c>
      <c r="AJ192" s="31">
        <f ca="1">IFERROR(IF($G192=Tabelid!$L$6,$E192*Q192,IFERROR($E192*Q192/SUM($J192:$AB192)*(Eksplikatsioon!V193)/SUMPRODUCT($J192:$AB192,Eksplikatsioon!$O193:$AG193),"")),"")</f>
        <v>0</v>
      </c>
      <c r="AK192" s="31">
        <f ca="1">IFERROR(IF($G192=Tabelid!$L$6,$E192*R192,IFERROR($E192*R192/SUM($J192:$AB192)*(Eksplikatsioon!W193)/SUMPRODUCT($J192:$AB192,Eksplikatsioon!$O193:$AG193),"")),"")</f>
        <v>0</v>
      </c>
      <c r="AL192" s="31">
        <f ca="1">IFERROR(IF($G192=Tabelid!$L$6,$E192*S192,IFERROR($E192*S192/SUM($J192:$AB192)*(Eksplikatsioon!X193)/SUMPRODUCT($J192:$AB192,Eksplikatsioon!$O193:$AG193),"")),"")</f>
        <v>0</v>
      </c>
      <c r="AM192" s="31">
        <f ca="1">IFERROR(IF($G192=Tabelid!$L$6,$E192*T192,IFERROR($E192*T192/SUM($J192:$AB192)*(Eksplikatsioon!Y193)/SUMPRODUCT($J192:$AB192,Eksplikatsioon!$O193:$AG193),"")),"")</f>
        <v>0.19729904801272338</v>
      </c>
      <c r="AN192" s="31">
        <f ca="1">IFERROR(IF($G192=Tabelid!$L$6,$E192*U192,IFERROR($E192*U192/SUM($J192:$AB192)*(Eksplikatsioon!Z193)/SUMPRODUCT($J192:$AB192,Eksplikatsioon!$O193:$AG193),"")),"")</f>
        <v>0</v>
      </c>
      <c r="AO192" s="31">
        <f ca="1">IFERROR(IF($G192=Tabelid!$L$6,$E192*V192,IFERROR($E192*V192/SUM($J192:$AB192)*(Eksplikatsioon!AA193)/SUMPRODUCT($J192:$AB192,Eksplikatsioon!$O193:$AG193),"")),"")</f>
        <v>0</v>
      </c>
      <c r="AP192" s="31">
        <f ca="1">IFERROR(IF($G192=Tabelid!$L$6,$E192*W192,IFERROR($E192*W192/SUM($J192:$AB192)*(Eksplikatsioon!AB193)/SUMPRODUCT($J192:$AB192,Eksplikatsioon!$O193:$AG193),"")),"")</f>
        <v>0</v>
      </c>
      <c r="AQ192" s="31">
        <f ca="1">IFERROR(IF($G192=Tabelid!$L$6,$E192*X192,IFERROR($E192*X192/SUM($J192:$AB192)*(Eksplikatsioon!AC193)/SUMPRODUCT($J192:$AB192,Eksplikatsioon!$O193:$AG193),"")),"")</f>
        <v>0</v>
      </c>
      <c r="AR192" s="31">
        <f ca="1">IFERROR(IF($G192=Tabelid!$L$6,$E192*Y192,IFERROR($E192*Y192/SUM($J192:$AB192)*(Eksplikatsioon!AD193)/SUMPRODUCT($J192:$AB192,Eksplikatsioon!$O193:$AG193),"")),"")</f>
        <v>0</v>
      </c>
      <c r="AS192" s="31">
        <f ca="1">IFERROR(IF($G192=Tabelid!$L$6,$E192*Z192,IFERROR($E192*Z192/SUM($J192:$AB192)*(Eksplikatsioon!AE193)/SUMPRODUCT($J192:$AB192,Eksplikatsioon!$O193:$AG193),"")),"")</f>
        <v>0</v>
      </c>
      <c r="AT192" s="31">
        <f ca="1">IFERROR(IF($G192=Tabelid!$L$6,$E192*AA192,IFERROR($E192*AA192/SUM($J192:$AB192)*(Eksplikatsioon!AF193)/SUMPRODUCT($J192:$AB192,Eksplikatsioon!$O193:$AG193),"")),"")</f>
        <v>0</v>
      </c>
      <c r="AU192" s="31">
        <f ca="1">IFERROR(IF($G192=Tabelid!$L$6,$E192*AB192,IFERROR($E192*AB192/SUM($J192:$AB192)*(Eksplikatsioon!AG193)/SUMPRODUCT($J192:$AB192,Eksplikatsioon!$O193:$AG193),"")),"")</f>
        <v>0</v>
      </c>
    </row>
    <row r="193" spans="1:47" x14ac:dyDescent="0.35">
      <c r="A193" s="23" t="str">
        <f>IF(Eksplikatsioon!A194=0,"",Eksplikatsioon!A194)</f>
        <v>04</v>
      </c>
      <c r="B193" s="60" t="str">
        <f>IF(Eksplikatsioon!B194=0,"",Eksplikatsioon!B194)</f>
        <v>419B</v>
      </c>
      <c r="C193" s="23" t="str">
        <f>IF(Eksplikatsioon!C194=0,"",Eksplikatsioon!C194)</f>
        <v>ÜÜRITAV PIND</v>
      </c>
      <c r="D193" s="23" t="str">
        <f>IF(Eksplikatsioon!D194=0,"",Eksplikatsioon!D194)</f>
        <v>WC</v>
      </c>
      <c r="E193" s="58">
        <f>IF(Eksplikatsioon!F194=0,"",Eksplikatsioon!F194)</f>
        <v>2.1</v>
      </c>
      <c r="F193" s="23" t="str">
        <f>IF(Eksplikatsioon!H194=0,"",Eksplikatsioon!H194)</f>
        <v/>
      </c>
      <c r="G193" s="23" t="str">
        <f>IF(Eksplikatsioon!J194=0,"",Eksplikatsioon!J194)</f>
        <v>Ühiskasutuses muu pind (hoone)</v>
      </c>
      <c r="H193" s="23" t="str">
        <f>IF(Eksplikatsioon!K194=0,"",Eksplikatsioon!K194)</f>
        <v/>
      </c>
      <c r="I193" s="23" t="str">
        <f>IF(Eksplikatsioon!L194=0,"",Eksplikatsioon!L194)</f>
        <v/>
      </c>
      <c r="J193" s="31">
        <f ca="1">IFERROR(IF($G193=Tabelid!$L$6,Eksplikatsioon!O194/SUM(Eksplikatsioon!$O194:'Eksplikatsioon'!$AG194),IF($G193=Tabelid!$L$4,IFERROR(SUMIFS($E:$E,$G:$G,Tabelid!$L$1,$C:$C,Tabelid!$J$4,$H:$H,J$2,$A:$A,$A193)/SUMIFS($E:$E,$G:$G,Tabelid!$L$1,$C:$C,Tabelid!$J$4,$A:$A,$A193),0),IF($G193=Tabelid!$L$5,IFERROR(SUMIFS($E:$E,$G:$G,Tabelid!$L$1,$C:$C,Tabelid!$J$4,$H:$H,J$2)/SUMIFS($E:$E,$G:$G,Tabelid!$L$1,$C:$C,Tabelid!$J$4),0),""))),"")</f>
        <v>5.4688634054289476E-2</v>
      </c>
      <c r="K193" s="31">
        <f ca="1">IFERROR(IF($G193=Tabelid!$L$6,Eksplikatsioon!P194/SUM(Eksplikatsioon!$O194:'Eksplikatsioon'!$AG194),IF($G193=Tabelid!$L$4,IFERROR(SUMIFS($E:$E,$G:$G,Tabelid!$L$1,$C:$C,Tabelid!$J$4,$H:$H,K$2,$A:$A,$A193)/SUMIFS($E:$E,$G:$G,Tabelid!$L$1,$C:$C,Tabelid!$J$4,$A:$A,$A193),0),IF($G193=Tabelid!$L$5,IFERROR(SUMIFS($E:$E,$G:$G,Tabelid!$L$1,$C:$C,Tabelid!$J$4,$H:$H,K$2)/SUMIFS($E:$E,$G:$G,Tabelid!$L$1,$C:$C,Tabelid!$J$4),0),""))),"")</f>
        <v>1.4951371752068522E-2</v>
      </c>
      <c r="L193" s="31">
        <f ca="1">IFERROR(IF($G193=Tabelid!$L$6,Eksplikatsioon!Q194/SUM(Eksplikatsioon!$O194:'Eksplikatsioon'!$AG194),IF($G193=Tabelid!$L$4,IFERROR(SUMIFS($E:$E,$G:$G,Tabelid!$L$1,$C:$C,Tabelid!$J$4,$H:$H,L$2,$A:$A,$A193)/SUMIFS($E:$E,$G:$G,Tabelid!$L$1,$C:$C,Tabelid!$J$4,$A:$A,$A193),0),IF($G193=Tabelid!$L$5,IFERROR(SUMIFS($E:$E,$G:$G,Tabelid!$L$1,$C:$C,Tabelid!$J$4,$H:$H,L$2)/SUMIFS($E:$E,$G:$G,Tabelid!$L$1,$C:$C,Tabelid!$J$4),0),""))),"")</f>
        <v>0.24520975468137618</v>
      </c>
      <c r="M193" s="31">
        <f ca="1">IFERROR(IF($G193=Tabelid!$L$6,Eksplikatsioon!R194/SUM(Eksplikatsioon!$O194:'Eksplikatsioon'!$AG194),IF($G193=Tabelid!$L$4,IFERROR(SUMIFS($E:$E,$G:$G,Tabelid!$L$1,$C:$C,Tabelid!$J$4,$H:$H,M$2,$A:$A,$A193)/SUMIFS($E:$E,$G:$G,Tabelid!$L$1,$C:$C,Tabelid!$J$4,$A:$A,$A193),0),IF($G193=Tabelid!$L$5,IFERROR(SUMIFS($E:$E,$G:$G,Tabelid!$L$1,$C:$C,Tabelid!$J$4,$H:$H,M$2)/SUMIFS($E:$E,$G:$G,Tabelid!$L$1,$C:$C,Tabelid!$J$4),0),""))),"")</f>
        <v>0.37788503411235314</v>
      </c>
      <c r="N193" s="31">
        <f ca="1">IFERROR(IF($G193=Tabelid!$L$6,Eksplikatsioon!S194/SUM(Eksplikatsioon!$O194:'Eksplikatsioon'!$AG194),IF($G193=Tabelid!$L$4,IFERROR(SUMIFS($E:$E,$G:$G,Tabelid!$L$1,$C:$C,Tabelid!$J$4,$H:$H,N$2,$A:$A,$A193)/SUMIFS($E:$E,$G:$G,Tabelid!$L$1,$C:$C,Tabelid!$J$4,$A:$A,$A193),0),IF($G193=Tabelid!$L$5,IFERROR(SUMIFS($E:$E,$G:$G,Tabelid!$L$1,$C:$C,Tabelid!$J$4,$H:$H,N$2)/SUMIFS($E:$E,$G:$G,Tabelid!$L$1,$C:$C,Tabelid!$J$4),0),""))),"")</f>
        <v>0</v>
      </c>
      <c r="O193" s="31">
        <f ca="1">IFERROR(IF($G193=Tabelid!$L$6,Eksplikatsioon!T194/SUM(Eksplikatsioon!$O194:'Eksplikatsioon'!$AG194),IF($G193=Tabelid!$L$4,IFERROR(SUMIFS($E:$E,$G:$G,Tabelid!$L$1,$C:$C,Tabelid!$J$4,$H:$H,O$2,$A:$A,$A193)/SUMIFS($E:$E,$G:$G,Tabelid!$L$1,$C:$C,Tabelid!$J$4,$A:$A,$A193),0),IF($G193=Tabelid!$L$5,IFERROR(SUMIFS($E:$E,$G:$G,Tabelid!$L$1,$C:$C,Tabelid!$J$4,$H:$H,O$2)/SUMIFS($E:$E,$G:$G,Tabelid!$L$1,$C:$C,Tabelid!$J$4),0),""))),"")</f>
        <v>0</v>
      </c>
      <c r="P193" s="31">
        <f ca="1">IFERROR(IF($G193=Tabelid!$L$6,Eksplikatsioon!U194/SUM(Eksplikatsioon!$O194:'Eksplikatsioon'!$AG194),IF($G193=Tabelid!$L$4,IFERROR(SUMIFS($E:$E,$G:$G,Tabelid!$L$1,$C:$C,Tabelid!$J$4,$H:$H,P$2,$A:$A,$A193)/SUMIFS($E:$E,$G:$G,Tabelid!$L$1,$C:$C,Tabelid!$J$4,$A:$A,$A193),0),IF($G193=Tabelid!$L$5,IFERROR(SUMIFS($E:$E,$G:$G,Tabelid!$L$1,$C:$C,Tabelid!$J$4,$H:$H,P$2)/SUMIFS($E:$E,$G:$G,Tabelid!$L$1,$C:$C,Tabelid!$J$4),0),""))),"")</f>
        <v>0</v>
      </c>
      <c r="Q193" s="31">
        <f ca="1">IFERROR(IF($G193=Tabelid!$L$6,Eksplikatsioon!V194/SUM(Eksplikatsioon!$O194:'Eksplikatsioon'!$AG194),IF($G193=Tabelid!$L$4,IFERROR(SUMIFS($E:$E,$G:$G,Tabelid!$L$1,$C:$C,Tabelid!$J$4,$H:$H,Q$2,$A:$A,$A193)/SUMIFS($E:$E,$G:$G,Tabelid!$L$1,$C:$C,Tabelid!$J$4,$A:$A,$A193),0),IF($G193=Tabelid!$L$5,IFERROR(SUMIFS($E:$E,$G:$G,Tabelid!$L$1,$C:$C,Tabelid!$J$4,$H:$H,Q$2)/SUMIFS($E:$E,$G:$G,Tabelid!$L$1,$C:$C,Tabelid!$J$4),0),""))),"")</f>
        <v>0</v>
      </c>
      <c r="R193" s="31">
        <f ca="1">IFERROR(IF($G193=Tabelid!$L$6,Eksplikatsioon!W194/SUM(Eksplikatsioon!$O194:'Eksplikatsioon'!$AG194),IF($G193=Tabelid!$L$4,IFERROR(SUMIFS($E:$E,$G:$G,Tabelid!$L$1,$C:$C,Tabelid!$J$4,$H:$H,R$2,$A:$A,$A193)/SUMIFS($E:$E,$G:$G,Tabelid!$L$1,$C:$C,Tabelid!$J$4,$A:$A,$A193),0),IF($G193=Tabelid!$L$5,IFERROR(SUMIFS($E:$E,$G:$G,Tabelid!$L$1,$C:$C,Tabelid!$J$4,$H:$H,R$2)/SUMIFS($E:$E,$G:$G,Tabelid!$L$1,$C:$C,Tabelid!$J$4),0),""))),"")</f>
        <v>0</v>
      </c>
      <c r="S193" s="31">
        <f ca="1">IFERROR(IF($G193=Tabelid!$L$6,Eksplikatsioon!X194/SUM(Eksplikatsioon!$O194:'Eksplikatsioon'!$AG194),IF($G193=Tabelid!$L$4,IFERROR(SUMIFS($E:$E,$G:$G,Tabelid!$L$1,$C:$C,Tabelid!$J$4,$H:$H,S$2,$A:$A,$A193)/SUMIFS($E:$E,$G:$G,Tabelid!$L$1,$C:$C,Tabelid!$J$4,$A:$A,$A193),0),IF($G193=Tabelid!$L$5,IFERROR(SUMIFS($E:$E,$G:$G,Tabelid!$L$1,$C:$C,Tabelid!$J$4,$H:$H,S$2)/SUMIFS($E:$E,$G:$G,Tabelid!$L$1,$C:$C,Tabelid!$J$4),0),""))),"")</f>
        <v>0</v>
      </c>
      <c r="T193" s="31">
        <f ca="1">IFERROR(IF($G193=Tabelid!$L$6,Eksplikatsioon!Y194/SUM(Eksplikatsioon!$O194:'Eksplikatsioon'!$AG194),IF($G193=Tabelid!$L$4,IFERROR(SUMIFS($E:$E,$G:$G,Tabelid!$L$1,$C:$C,Tabelid!$J$4,$H:$H,T$2,$A:$A,$A193)/SUMIFS($E:$E,$G:$G,Tabelid!$L$1,$C:$C,Tabelid!$J$4,$A:$A,$A193),0),IF($G193=Tabelid!$L$5,IFERROR(SUMIFS($E:$E,$G:$G,Tabelid!$L$1,$C:$C,Tabelid!$J$4,$H:$H,T$2)/SUMIFS($E:$E,$G:$G,Tabelid!$L$1,$C:$C,Tabelid!$J$4),0),""))),"")</f>
        <v>0.19865002177384242</v>
      </c>
      <c r="U193" s="31">
        <f ca="1">IFERROR(IF($G193=Tabelid!$L$6,Eksplikatsioon!Z194/SUM(Eksplikatsioon!$O194:'Eksplikatsioon'!$AG194),IF($G193=Tabelid!$L$4,IFERROR(SUMIFS($E:$E,$G:$G,Tabelid!$L$1,$C:$C,Tabelid!$J$4,$H:$H,U$2,$A:$A,$A193)/SUMIFS($E:$E,$G:$G,Tabelid!$L$1,$C:$C,Tabelid!$J$4,$A:$A,$A193),0),IF($G193=Tabelid!$L$5,IFERROR(SUMIFS($E:$E,$G:$G,Tabelid!$L$1,$C:$C,Tabelid!$J$4,$H:$H,U$2)/SUMIFS($E:$E,$G:$G,Tabelid!$L$1,$C:$C,Tabelid!$J$4),0),""))),"")</f>
        <v>0.10861518362607059</v>
      </c>
      <c r="V193" s="31">
        <f ca="1">IFERROR(IF($G193=Tabelid!$L$6,Eksplikatsioon!AA194/SUM(Eksplikatsioon!$O194:'Eksplikatsioon'!$AG194),IF($G193=Tabelid!$L$4,IFERROR(SUMIFS($E:$E,$G:$G,Tabelid!$L$1,$C:$C,Tabelid!$J$4,$H:$H,V$2,$A:$A,$A193)/SUMIFS($E:$E,$G:$G,Tabelid!$L$1,$C:$C,Tabelid!$J$4,$A:$A,$A193),0),IF($G193=Tabelid!$L$5,IFERROR(SUMIFS($E:$E,$G:$G,Tabelid!$L$1,$C:$C,Tabelid!$J$4,$H:$H,V$2)/SUMIFS($E:$E,$G:$G,Tabelid!$L$1,$C:$C,Tabelid!$J$4),0),""))),"")</f>
        <v>0</v>
      </c>
      <c r="W193" s="31">
        <f ca="1">IFERROR(IF($G193=Tabelid!$L$6,Eksplikatsioon!AB194/SUM(Eksplikatsioon!$O194:'Eksplikatsioon'!$AG194),IF($G193=Tabelid!$L$4,IFERROR(SUMIFS($E:$E,$G:$G,Tabelid!$L$1,$C:$C,Tabelid!$J$4,$H:$H,W$2,$A:$A,$A193)/SUMIFS($E:$E,$G:$G,Tabelid!$L$1,$C:$C,Tabelid!$J$4,$A:$A,$A193),0),IF($G193=Tabelid!$L$5,IFERROR(SUMIFS($E:$E,$G:$G,Tabelid!$L$1,$C:$C,Tabelid!$J$4,$H:$H,W$2)/SUMIFS($E:$E,$G:$G,Tabelid!$L$1,$C:$C,Tabelid!$J$4),0),""))),"")</f>
        <v>0</v>
      </c>
      <c r="X193" s="31">
        <f ca="1">IFERROR(IF($G193=Tabelid!$L$6,Eksplikatsioon!AC194/SUM(Eksplikatsioon!$O194:'Eksplikatsioon'!$AG194),IF($G193=Tabelid!$L$4,IFERROR(SUMIFS($E:$E,$G:$G,Tabelid!$L$1,$C:$C,Tabelid!$J$4,$H:$H,X$2,$A:$A,$A193)/SUMIFS($E:$E,$G:$G,Tabelid!$L$1,$C:$C,Tabelid!$J$4,$A:$A,$A193),0),IF($G193=Tabelid!$L$5,IFERROR(SUMIFS($E:$E,$G:$G,Tabelid!$L$1,$C:$C,Tabelid!$J$4,$H:$H,X$2)/SUMIFS($E:$E,$G:$G,Tabelid!$L$1,$C:$C,Tabelid!$J$4),0),""))),"")</f>
        <v>0</v>
      </c>
      <c r="Y193" s="31">
        <f ca="1">IFERROR(IF($G193=Tabelid!$L$6,Eksplikatsioon!AD194/SUM(Eksplikatsioon!$O194:'Eksplikatsioon'!$AG194),IF($G193=Tabelid!$L$4,IFERROR(SUMIFS($E:$E,$G:$G,Tabelid!$L$1,$C:$C,Tabelid!$J$4,$H:$H,Y$2,$A:$A,$A193)/SUMIFS($E:$E,$G:$G,Tabelid!$L$1,$C:$C,Tabelid!$J$4,$A:$A,$A193),0),IF($G193=Tabelid!$L$5,IFERROR(SUMIFS($E:$E,$G:$G,Tabelid!$L$1,$C:$C,Tabelid!$J$4,$H:$H,Y$2)/SUMIFS($E:$E,$G:$G,Tabelid!$L$1,$C:$C,Tabelid!$J$4),0),""))),"")</f>
        <v>0</v>
      </c>
      <c r="Z193" s="31">
        <f ca="1">IFERROR(IF($G193=Tabelid!$L$6,Eksplikatsioon!AE194/SUM(Eksplikatsioon!$O194:'Eksplikatsioon'!$AG194),IF($G193=Tabelid!$L$4,IFERROR(SUMIFS($E:$E,$G:$G,Tabelid!$L$1,$C:$C,Tabelid!$J$4,$H:$H,Z$2,$A:$A,$A193)/SUMIFS($E:$E,$G:$G,Tabelid!$L$1,$C:$C,Tabelid!$J$4,$A:$A,$A193),0),IF($G193=Tabelid!$L$5,IFERROR(SUMIFS($E:$E,$G:$G,Tabelid!$L$1,$C:$C,Tabelid!$J$4,$H:$H,Z$2)/SUMIFS($E:$E,$G:$G,Tabelid!$L$1,$C:$C,Tabelid!$J$4),0),""))),"")</f>
        <v>0</v>
      </c>
      <c r="AA193" s="31">
        <f ca="1">IFERROR(IF($G193=Tabelid!$L$6,Eksplikatsioon!AF194/SUM(Eksplikatsioon!$O194:'Eksplikatsioon'!$AG194),IF($G193=Tabelid!$L$4,IFERROR(SUMIFS($E:$E,$G:$G,Tabelid!$L$1,$C:$C,Tabelid!$J$4,$H:$H,AA$2,$A:$A,$A193)/SUMIFS($E:$E,$G:$G,Tabelid!$L$1,$C:$C,Tabelid!$J$4,$A:$A,$A193),0),IF($G193=Tabelid!$L$5,IFERROR(SUMIFS($E:$E,$G:$G,Tabelid!$L$1,$C:$C,Tabelid!$J$4,$H:$H,AA$2)/SUMIFS($E:$E,$G:$G,Tabelid!$L$1,$C:$C,Tabelid!$J$4),0),""))),"")</f>
        <v>0</v>
      </c>
      <c r="AB193" s="31">
        <f ca="1">IFERROR(IF($G193=Tabelid!$L$6,Eksplikatsioon!AG194/SUM(Eksplikatsioon!$O194:'Eksplikatsioon'!$AG194),IF($G193=Tabelid!$L$4,IFERROR(SUMIFS($E:$E,$G:$G,Tabelid!$L$1,$C:$C,Tabelid!$J$4,$H:$H,AB$2,$A:$A,$A193)/SUMIFS($E:$E,$G:$G,Tabelid!$L$1,$C:$C,Tabelid!$J$4,$A:$A,$A193),0),IF($G193=Tabelid!$L$5,IFERROR(SUMIFS($E:$E,$G:$G,Tabelid!$L$1,$C:$C,Tabelid!$J$4,$H:$H,AB$2)/SUMIFS($E:$E,$G:$G,Tabelid!$L$1,$C:$C,Tabelid!$J$4),0),""))),"")</f>
        <v>0</v>
      </c>
      <c r="AC193" s="31">
        <f ca="1">IFERROR(IF($G193=Tabelid!$L$6,$E193*J193,IFERROR($E193*J193/SUM($J193:$AB193)*(Eksplikatsioon!O194)/SUMPRODUCT($J193:$AB193,Eksplikatsioon!$O194:$AG194),"")),"")</f>
        <v>5.9824347383358248E-2</v>
      </c>
      <c r="AD193" s="31">
        <f ca="1">IFERROR(IF($G193=Tabelid!$L$6,$E193*K193,IFERROR($E193*K193/SUM($J193:$AB193)*(Eksplikatsioon!P194)/SUMPRODUCT($J193:$AB193,Eksplikatsioon!$O194:$AG194),"")),"")</f>
        <v>5.4518095823808E-3</v>
      </c>
      <c r="AE193" s="31">
        <f ca="1">IFERROR(IF($G193=Tabelid!$L$6,$E193*L193,IFERROR($E193*L193/SUM($J193:$AB193)*(Eksplikatsioon!Q194)/SUMPRODUCT($J193:$AB193,Eksplikatsioon!$O194:$AG194),"")),"")</f>
        <v>0</v>
      </c>
      <c r="AF193" s="31">
        <f ca="1">IFERROR(IF($G193=Tabelid!$L$6,$E193*M193,IFERROR($E193*M193/SUM($J193:$AB193)*(Eksplikatsioon!R194)/SUMPRODUCT($J193:$AB193,Eksplikatsioon!$O194:$AG194),"")),"")</f>
        <v>1.8463929335675699</v>
      </c>
      <c r="AG193" s="31">
        <f ca="1">IFERROR(IF($G193=Tabelid!$L$6,$E193*N193,IFERROR($E193*N193/SUM($J193:$AB193)*(Eksplikatsioon!S194)/SUMPRODUCT($J193:$AB193,Eksplikatsioon!$O194:$AG194),"")),"")</f>
        <v>0</v>
      </c>
      <c r="AH193" s="31">
        <f ca="1">IFERROR(IF($G193=Tabelid!$L$6,$E193*O193,IFERROR($E193*O193/SUM($J193:$AB193)*(Eksplikatsioon!T194)/SUMPRODUCT($J193:$AB193,Eksplikatsioon!$O194:$AG194),"")),"")</f>
        <v>0</v>
      </c>
      <c r="AI193" s="31">
        <f ca="1">IFERROR(IF($G193=Tabelid!$L$6,$E193*P193,IFERROR($E193*P193/SUM($J193:$AB193)*(Eksplikatsioon!U194)/SUMPRODUCT($J193:$AB193,Eksplikatsioon!$O194:$AG194),"")),"")</f>
        <v>0</v>
      </c>
      <c r="AJ193" s="31">
        <f ca="1">IFERROR(IF($G193=Tabelid!$L$6,$E193*Q193,IFERROR($E193*Q193/SUM($J193:$AB193)*(Eksplikatsioon!V194)/SUMPRODUCT($J193:$AB193,Eksplikatsioon!$O194:$AG194),"")),"")</f>
        <v>0</v>
      </c>
      <c r="AK193" s="31">
        <f ca="1">IFERROR(IF($G193=Tabelid!$L$6,$E193*R193,IFERROR($E193*R193/SUM($J193:$AB193)*(Eksplikatsioon!W194)/SUMPRODUCT($J193:$AB193,Eksplikatsioon!$O194:$AG194),"")),"")</f>
        <v>0</v>
      </c>
      <c r="AL193" s="31">
        <f ca="1">IFERROR(IF($G193=Tabelid!$L$6,$E193*S193,IFERROR($E193*S193/SUM($J193:$AB193)*(Eksplikatsioon!X194)/SUMPRODUCT($J193:$AB193,Eksplikatsioon!$O194:$AG194),"")),"")</f>
        <v>0</v>
      </c>
      <c r="AM193" s="31">
        <f ca="1">IFERROR(IF($G193=Tabelid!$L$6,$E193*T193,IFERROR($E193*T193/SUM($J193:$AB193)*(Eksplikatsioon!Y194)/SUMPRODUCT($J193:$AB193,Eksplikatsioon!$O194:$AG194),"")),"")</f>
        <v>0.18833090946669048</v>
      </c>
      <c r="AN193" s="31">
        <f ca="1">IFERROR(IF($G193=Tabelid!$L$6,$E193*U193,IFERROR($E193*U193/SUM($J193:$AB193)*(Eksplikatsioon!Z194)/SUMPRODUCT($J193:$AB193,Eksplikatsioon!$O194:$AG194),"")),"")</f>
        <v>0</v>
      </c>
      <c r="AO193" s="31">
        <f ca="1">IFERROR(IF($G193=Tabelid!$L$6,$E193*V193,IFERROR($E193*V193/SUM($J193:$AB193)*(Eksplikatsioon!AA194)/SUMPRODUCT($J193:$AB193,Eksplikatsioon!$O194:$AG194),"")),"")</f>
        <v>0</v>
      </c>
      <c r="AP193" s="31">
        <f ca="1">IFERROR(IF($G193=Tabelid!$L$6,$E193*W193,IFERROR($E193*W193/SUM($J193:$AB193)*(Eksplikatsioon!AB194)/SUMPRODUCT($J193:$AB193,Eksplikatsioon!$O194:$AG194),"")),"")</f>
        <v>0</v>
      </c>
      <c r="AQ193" s="31">
        <f ca="1">IFERROR(IF($G193=Tabelid!$L$6,$E193*X193,IFERROR($E193*X193/SUM($J193:$AB193)*(Eksplikatsioon!AC194)/SUMPRODUCT($J193:$AB193,Eksplikatsioon!$O194:$AG194),"")),"")</f>
        <v>0</v>
      </c>
      <c r="AR193" s="31">
        <f ca="1">IFERROR(IF($G193=Tabelid!$L$6,$E193*Y193,IFERROR($E193*Y193/SUM($J193:$AB193)*(Eksplikatsioon!AD194)/SUMPRODUCT($J193:$AB193,Eksplikatsioon!$O194:$AG194),"")),"")</f>
        <v>0</v>
      </c>
      <c r="AS193" s="31">
        <f ca="1">IFERROR(IF($G193=Tabelid!$L$6,$E193*Z193,IFERROR($E193*Z193/SUM($J193:$AB193)*(Eksplikatsioon!AE194)/SUMPRODUCT($J193:$AB193,Eksplikatsioon!$O194:$AG194),"")),"")</f>
        <v>0</v>
      </c>
      <c r="AT193" s="31">
        <f ca="1">IFERROR(IF($G193=Tabelid!$L$6,$E193*AA193,IFERROR($E193*AA193/SUM($J193:$AB193)*(Eksplikatsioon!AF194)/SUMPRODUCT($J193:$AB193,Eksplikatsioon!$O194:$AG194),"")),"")</f>
        <v>0</v>
      </c>
      <c r="AU193" s="31">
        <f ca="1">IFERROR(IF($G193=Tabelid!$L$6,$E193*AB193,IFERROR($E193*AB193/SUM($J193:$AB193)*(Eksplikatsioon!AG194)/SUMPRODUCT($J193:$AB193,Eksplikatsioon!$O194:$AG194),"")),"")</f>
        <v>0</v>
      </c>
    </row>
    <row r="194" spans="1:47" x14ac:dyDescent="0.35">
      <c r="A194" s="23" t="str">
        <f>IF(Eksplikatsioon!A195=0,"",Eksplikatsioon!A195)</f>
        <v>04</v>
      </c>
      <c r="B194" s="60">
        <f>IF(Eksplikatsioon!B195=0,"",Eksplikatsioon!B195)</f>
        <v>420</v>
      </c>
      <c r="C194" s="23" t="str">
        <f>IF(Eksplikatsioon!C195=0,"",Eksplikatsioon!C195)</f>
        <v>ÜÜRITAV PIND</v>
      </c>
      <c r="D194" s="23" t="str">
        <f>IF(Eksplikatsioon!D195=0,"",Eksplikatsioon!D195)</f>
        <v>Pesuruum</v>
      </c>
      <c r="E194" s="58">
        <f>IF(Eksplikatsioon!F195=0,"",Eksplikatsioon!F195)</f>
        <v>3.8</v>
      </c>
      <c r="F194" s="23" t="str">
        <f>IF(Eksplikatsioon!H195=0,"",Eksplikatsioon!H195)</f>
        <v/>
      </c>
      <c r="G194" s="23" t="str">
        <f>IF(Eksplikatsioon!J195=0,"",Eksplikatsioon!J195)</f>
        <v>Ühiskasutuses muu pind (hoone)</v>
      </c>
      <c r="H194" s="23" t="str">
        <f>IF(Eksplikatsioon!K195=0,"",Eksplikatsioon!K195)</f>
        <v/>
      </c>
      <c r="I194" s="23" t="str">
        <f>IF(Eksplikatsioon!L195=0,"",Eksplikatsioon!L195)</f>
        <v/>
      </c>
      <c r="J194" s="31">
        <f ca="1">IFERROR(IF($G194=Tabelid!$L$6,Eksplikatsioon!O195/SUM(Eksplikatsioon!$O195:'Eksplikatsioon'!$AG195),IF($G194=Tabelid!$L$4,IFERROR(SUMIFS($E:$E,$G:$G,Tabelid!$L$1,$C:$C,Tabelid!$J$4,$H:$H,J$2,$A:$A,$A194)/SUMIFS($E:$E,$G:$G,Tabelid!$L$1,$C:$C,Tabelid!$J$4,$A:$A,$A194),0),IF($G194=Tabelid!$L$5,IFERROR(SUMIFS($E:$E,$G:$G,Tabelid!$L$1,$C:$C,Tabelid!$J$4,$H:$H,J$2)/SUMIFS($E:$E,$G:$G,Tabelid!$L$1,$C:$C,Tabelid!$J$4),0),""))),"")</f>
        <v>5.4688634054289476E-2</v>
      </c>
      <c r="K194" s="31">
        <f ca="1">IFERROR(IF($G194=Tabelid!$L$6,Eksplikatsioon!P195/SUM(Eksplikatsioon!$O195:'Eksplikatsioon'!$AG195),IF($G194=Tabelid!$L$4,IFERROR(SUMIFS($E:$E,$G:$G,Tabelid!$L$1,$C:$C,Tabelid!$J$4,$H:$H,K$2,$A:$A,$A194)/SUMIFS($E:$E,$G:$G,Tabelid!$L$1,$C:$C,Tabelid!$J$4,$A:$A,$A194),0),IF($G194=Tabelid!$L$5,IFERROR(SUMIFS($E:$E,$G:$G,Tabelid!$L$1,$C:$C,Tabelid!$J$4,$H:$H,K$2)/SUMIFS($E:$E,$G:$G,Tabelid!$L$1,$C:$C,Tabelid!$J$4),0),""))),"")</f>
        <v>1.4951371752068522E-2</v>
      </c>
      <c r="L194" s="31">
        <f ca="1">IFERROR(IF($G194=Tabelid!$L$6,Eksplikatsioon!Q195/SUM(Eksplikatsioon!$O195:'Eksplikatsioon'!$AG195),IF($G194=Tabelid!$L$4,IFERROR(SUMIFS($E:$E,$G:$G,Tabelid!$L$1,$C:$C,Tabelid!$J$4,$H:$H,L$2,$A:$A,$A194)/SUMIFS($E:$E,$G:$G,Tabelid!$L$1,$C:$C,Tabelid!$J$4,$A:$A,$A194),0),IF($G194=Tabelid!$L$5,IFERROR(SUMIFS($E:$E,$G:$G,Tabelid!$L$1,$C:$C,Tabelid!$J$4,$H:$H,L$2)/SUMIFS($E:$E,$G:$G,Tabelid!$L$1,$C:$C,Tabelid!$J$4),0),""))),"")</f>
        <v>0.24520975468137618</v>
      </c>
      <c r="M194" s="31">
        <f ca="1">IFERROR(IF($G194=Tabelid!$L$6,Eksplikatsioon!R195/SUM(Eksplikatsioon!$O195:'Eksplikatsioon'!$AG195),IF($G194=Tabelid!$L$4,IFERROR(SUMIFS($E:$E,$G:$G,Tabelid!$L$1,$C:$C,Tabelid!$J$4,$H:$H,M$2,$A:$A,$A194)/SUMIFS($E:$E,$G:$G,Tabelid!$L$1,$C:$C,Tabelid!$J$4,$A:$A,$A194),0),IF($G194=Tabelid!$L$5,IFERROR(SUMIFS($E:$E,$G:$G,Tabelid!$L$1,$C:$C,Tabelid!$J$4,$H:$H,M$2)/SUMIFS($E:$E,$G:$G,Tabelid!$L$1,$C:$C,Tabelid!$J$4),0),""))),"")</f>
        <v>0.37788503411235314</v>
      </c>
      <c r="N194" s="31">
        <f ca="1">IFERROR(IF($G194=Tabelid!$L$6,Eksplikatsioon!S195/SUM(Eksplikatsioon!$O195:'Eksplikatsioon'!$AG195),IF($G194=Tabelid!$L$4,IFERROR(SUMIFS($E:$E,$G:$G,Tabelid!$L$1,$C:$C,Tabelid!$J$4,$H:$H,N$2,$A:$A,$A194)/SUMIFS($E:$E,$G:$G,Tabelid!$L$1,$C:$C,Tabelid!$J$4,$A:$A,$A194),0),IF($G194=Tabelid!$L$5,IFERROR(SUMIFS($E:$E,$G:$G,Tabelid!$L$1,$C:$C,Tabelid!$J$4,$H:$H,N$2)/SUMIFS($E:$E,$G:$G,Tabelid!$L$1,$C:$C,Tabelid!$J$4),0),""))),"")</f>
        <v>0</v>
      </c>
      <c r="O194" s="31">
        <f ca="1">IFERROR(IF($G194=Tabelid!$L$6,Eksplikatsioon!T195/SUM(Eksplikatsioon!$O195:'Eksplikatsioon'!$AG195),IF($G194=Tabelid!$L$4,IFERROR(SUMIFS($E:$E,$G:$G,Tabelid!$L$1,$C:$C,Tabelid!$J$4,$H:$H,O$2,$A:$A,$A194)/SUMIFS($E:$E,$G:$G,Tabelid!$L$1,$C:$C,Tabelid!$J$4,$A:$A,$A194),0),IF($G194=Tabelid!$L$5,IFERROR(SUMIFS($E:$E,$G:$G,Tabelid!$L$1,$C:$C,Tabelid!$J$4,$H:$H,O$2)/SUMIFS($E:$E,$G:$G,Tabelid!$L$1,$C:$C,Tabelid!$J$4),0),""))),"")</f>
        <v>0</v>
      </c>
      <c r="P194" s="31">
        <f ca="1">IFERROR(IF($G194=Tabelid!$L$6,Eksplikatsioon!U195/SUM(Eksplikatsioon!$O195:'Eksplikatsioon'!$AG195),IF($G194=Tabelid!$L$4,IFERROR(SUMIFS($E:$E,$G:$G,Tabelid!$L$1,$C:$C,Tabelid!$J$4,$H:$H,P$2,$A:$A,$A194)/SUMIFS($E:$E,$G:$G,Tabelid!$L$1,$C:$C,Tabelid!$J$4,$A:$A,$A194),0),IF($G194=Tabelid!$L$5,IFERROR(SUMIFS($E:$E,$G:$G,Tabelid!$L$1,$C:$C,Tabelid!$J$4,$H:$H,P$2)/SUMIFS($E:$E,$G:$G,Tabelid!$L$1,$C:$C,Tabelid!$J$4),0),""))),"")</f>
        <v>0</v>
      </c>
      <c r="Q194" s="31">
        <f ca="1">IFERROR(IF($G194=Tabelid!$L$6,Eksplikatsioon!V195/SUM(Eksplikatsioon!$O195:'Eksplikatsioon'!$AG195),IF($G194=Tabelid!$L$4,IFERROR(SUMIFS($E:$E,$G:$G,Tabelid!$L$1,$C:$C,Tabelid!$J$4,$H:$H,Q$2,$A:$A,$A194)/SUMIFS($E:$E,$G:$G,Tabelid!$L$1,$C:$C,Tabelid!$J$4,$A:$A,$A194),0),IF($G194=Tabelid!$L$5,IFERROR(SUMIFS($E:$E,$G:$G,Tabelid!$L$1,$C:$C,Tabelid!$J$4,$H:$H,Q$2)/SUMIFS($E:$E,$G:$G,Tabelid!$L$1,$C:$C,Tabelid!$J$4),0),""))),"")</f>
        <v>0</v>
      </c>
      <c r="R194" s="31">
        <f ca="1">IFERROR(IF($G194=Tabelid!$L$6,Eksplikatsioon!W195/SUM(Eksplikatsioon!$O195:'Eksplikatsioon'!$AG195),IF($G194=Tabelid!$L$4,IFERROR(SUMIFS($E:$E,$G:$G,Tabelid!$L$1,$C:$C,Tabelid!$J$4,$H:$H,R$2,$A:$A,$A194)/SUMIFS($E:$E,$G:$G,Tabelid!$L$1,$C:$C,Tabelid!$J$4,$A:$A,$A194),0),IF($G194=Tabelid!$L$5,IFERROR(SUMIFS($E:$E,$G:$G,Tabelid!$L$1,$C:$C,Tabelid!$J$4,$H:$H,R$2)/SUMIFS($E:$E,$G:$G,Tabelid!$L$1,$C:$C,Tabelid!$J$4),0),""))),"")</f>
        <v>0</v>
      </c>
      <c r="S194" s="31">
        <f ca="1">IFERROR(IF($G194=Tabelid!$L$6,Eksplikatsioon!X195/SUM(Eksplikatsioon!$O195:'Eksplikatsioon'!$AG195),IF($G194=Tabelid!$L$4,IFERROR(SUMIFS($E:$E,$G:$G,Tabelid!$L$1,$C:$C,Tabelid!$J$4,$H:$H,S$2,$A:$A,$A194)/SUMIFS($E:$E,$G:$G,Tabelid!$L$1,$C:$C,Tabelid!$J$4,$A:$A,$A194),0),IF($G194=Tabelid!$L$5,IFERROR(SUMIFS($E:$E,$G:$G,Tabelid!$L$1,$C:$C,Tabelid!$J$4,$H:$H,S$2)/SUMIFS($E:$E,$G:$G,Tabelid!$L$1,$C:$C,Tabelid!$J$4),0),""))),"")</f>
        <v>0</v>
      </c>
      <c r="T194" s="31">
        <f ca="1">IFERROR(IF($G194=Tabelid!$L$6,Eksplikatsioon!Y195/SUM(Eksplikatsioon!$O195:'Eksplikatsioon'!$AG195),IF($G194=Tabelid!$L$4,IFERROR(SUMIFS($E:$E,$G:$G,Tabelid!$L$1,$C:$C,Tabelid!$J$4,$H:$H,T$2,$A:$A,$A194)/SUMIFS($E:$E,$G:$G,Tabelid!$L$1,$C:$C,Tabelid!$J$4,$A:$A,$A194),0),IF($G194=Tabelid!$L$5,IFERROR(SUMIFS($E:$E,$G:$G,Tabelid!$L$1,$C:$C,Tabelid!$J$4,$H:$H,T$2)/SUMIFS($E:$E,$G:$G,Tabelid!$L$1,$C:$C,Tabelid!$J$4),0),""))),"")</f>
        <v>0.19865002177384242</v>
      </c>
      <c r="U194" s="31">
        <f ca="1">IFERROR(IF($G194=Tabelid!$L$6,Eksplikatsioon!Z195/SUM(Eksplikatsioon!$O195:'Eksplikatsioon'!$AG195),IF($G194=Tabelid!$L$4,IFERROR(SUMIFS($E:$E,$G:$G,Tabelid!$L$1,$C:$C,Tabelid!$J$4,$H:$H,U$2,$A:$A,$A194)/SUMIFS($E:$E,$G:$G,Tabelid!$L$1,$C:$C,Tabelid!$J$4,$A:$A,$A194),0),IF($G194=Tabelid!$L$5,IFERROR(SUMIFS($E:$E,$G:$G,Tabelid!$L$1,$C:$C,Tabelid!$J$4,$H:$H,U$2)/SUMIFS($E:$E,$G:$G,Tabelid!$L$1,$C:$C,Tabelid!$J$4),0),""))),"")</f>
        <v>0.10861518362607059</v>
      </c>
      <c r="V194" s="31">
        <f ca="1">IFERROR(IF($G194=Tabelid!$L$6,Eksplikatsioon!AA195/SUM(Eksplikatsioon!$O195:'Eksplikatsioon'!$AG195),IF($G194=Tabelid!$L$4,IFERROR(SUMIFS($E:$E,$G:$G,Tabelid!$L$1,$C:$C,Tabelid!$J$4,$H:$H,V$2,$A:$A,$A194)/SUMIFS($E:$E,$G:$G,Tabelid!$L$1,$C:$C,Tabelid!$J$4,$A:$A,$A194),0),IF($G194=Tabelid!$L$5,IFERROR(SUMIFS($E:$E,$G:$G,Tabelid!$L$1,$C:$C,Tabelid!$J$4,$H:$H,V$2)/SUMIFS($E:$E,$G:$G,Tabelid!$L$1,$C:$C,Tabelid!$J$4),0),""))),"")</f>
        <v>0</v>
      </c>
      <c r="W194" s="31">
        <f ca="1">IFERROR(IF($G194=Tabelid!$L$6,Eksplikatsioon!AB195/SUM(Eksplikatsioon!$O195:'Eksplikatsioon'!$AG195),IF($G194=Tabelid!$L$4,IFERROR(SUMIFS($E:$E,$G:$G,Tabelid!$L$1,$C:$C,Tabelid!$J$4,$H:$H,W$2,$A:$A,$A194)/SUMIFS($E:$E,$G:$G,Tabelid!$L$1,$C:$C,Tabelid!$J$4,$A:$A,$A194),0),IF($G194=Tabelid!$L$5,IFERROR(SUMIFS($E:$E,$G:$G,Tabelid!$L$1,$C:$C,Tabelid!$J$4,$H:$H,W$2)/SUMIFS($E:$E,$G:$G,Tabelid!$L$1,$C:$C,Tabelid!$J$4),0),""))),"")</f>
        <v>0</v>
      </c>
      <c r="X194" s="31">
        <f ca="1">IFERROR(IF($G194=Tabelid!$L$6,Eksplikatsioon!AC195/SUM(Eksplikatsioon!$O195:'Eksplikatsioon'!$AG195),IF($G194=Tabelid!$L$4,IFERROR(SUMIFS($E:$E,$G:$G,Tabelid!$L$1,$C:$C,Tabelid!$J$4,$H:$H,X$2,$A:$A,$A194)/SUMIFS($E:$E,$G:$G,Tabelid!$L$1,$C:$C,Tabelid!$J$4,$A:$A,$A194),0),IF($G194=Tabelid!$L$5,IFERROR(SUMIFS($E:$E,$G:$G,Tabelid!$L$1,$C:$C,Tabelid!$J$4,$H:$H,X$2)/SUMIFS($E:$E,$G:$G,Tabelid!$L$1,$C:$C,Tabelid!$J$4),0),""))),"")</f>
        <v>0</v>
      </c>
      <c r="Y194" s="31">
        <f ca="1">IFERROR(IF($G194=Tabelid!$L$6,Eksplikatsioon!AD195/SUM(Eksplikatsioon!$O195:'Eksplikatsioon'!$AG195),IF($G194=Tabelid!$L$4,IFERROR(SUMIFS($E:$E,$G:$G,Tabelid!$L$1,$C:$C,Tabelid!$J$4,$H:$H,Y$2,$A:$A,$A194)/SUMIFS($E:$E,$G:$G,Tabelid!$L$1,$C:$C,Tabelid!$J$4,$A:$A,$A194),0),IF($G194=Tabelid!$L$5,IFERROR(SUMIFS($E:$E,$G:$G,Tabelid!$L$1,$C:$C,Tabelid!$J$4,$H:$H,Y$2)/SUMIFS($E:$E,$G:$G,Tabelid!$L$1,$C:$C,Tabelid!$J$4),0),""))),"")</f>
        <v>0</v>
      </c>
      <c r="Z194" s="31">
        <f ca="1">IFERROR(IF($G194=Tabelid!$L$6,Eksplikatsioon!AE195/SUM(Eksplikatsioon!$O195:'Eksplikatsioon'!$AG195),IF($G194=Tabelid!$L$4,IFERROR(SUMIFS($E:$E,$G:$G,Tabelid!$L$1,$C:$C,Tabelid!$J$4,$H:$H,Z$2,$A:$A,$A194)/SUMIFS($E:$E,$G:$G,Tabelid!$L$1,$C:$C,Tabelid!$J$4,$A:$A,$A194),0),IF($G194=Tabelid!$L$5,IFERROR(SUMIFS($E:$E,$G:$G,Tabelid!$L$1,$C:$C,Tabelid!$J$4,$H:$H,Z$2)/SUMIFS($E:$E,$G:$G,Tabelid!$L$1,$C:$C,Tabelid!$J$4),0),""))),"")</f>
        <v>0</v>
      </c>
      <c r="AA194" s="31">
        <f ca="1">IFERROR(IF($G194=Tabelid!$L$6,Eksplikatsioon!AF195/SUM(Eksplikatsioon!$O195:'Eksplikatsioon'!$AG195),IF($G194=Tabelid!$L$4,IFERROR(SUMIFS($E:$E,$G:$G,Tabelid!$L$1,$C:$C,Tabelid!$J$4,$H:$H,AA$2,$A:$A,$A194)/SUMIFS($E:$E,$G:$G,Tabelid!$L$1,$C:$C,Tabelid!$J$4,$A:$A,$A194),0),IF($G194=Tabelid!$L$5,IFERROR(SUMIFS($E:$E,$G:$G,Tabelid!$L$1,$C:$C,Tabelid!$J$4,$H:$H,AA$2)/SUMIFS($E:$E,$G:$G,Tabelid!$L$1,$C:$C,Tabelid!$J$4),0),""))),"")</f>
        <v>0</v>
      </c>
      <c r="AB194" s="31">
        <f ca="1">IFERROR(IF($G194=Tabelid!$L$6,Eksplikatsioon!AG195/SUM(Eksplikatsioon!$O195:'Eksplikatsioon'!$AG195),IF($G194=Tabelid!$L$4,IFERROR(SUMIFS($E:$E,$G:$G,Tabelid!$L$1,$C:$C,Tabelid!$J$4,$H:$H,AB$2,$A:$A,$A194)/SUMIFS($E:$E,$G:$G,Tabelid!$L$1,$C:$C,Tabelid!$J$4,$A:$A,$A194),0),IF($G194=Tabelid!$L$5,IFERROR(SUMIFS($E:$E,$G:$G,Tabelid!$L$1,$C:$C,Tabelid!$J$4,$H:$H,AB$2)/SUMIFS($E:$E,$G:$G,Tabelid!$L$1,$C:$C,Tabelid!$J$4),0),""))),"")</f>
        <v>0</v>
      </c>
      <c r="AC194" s="31">
        <f ca="1">IFERROR(IF($G194=Tabelid!$L$6,$E194*J194,IFERROR($E194*J194/SUM($J194:$AB194)*(Eksplikatsioon!O195)/SUMPRODUCT($J194:$AB194,Eksplikatsioon!$O195:$AG195),"")),"")</f>
        <v>0.10825358097941014</v>
      </c>
      <c r="AD194" s="31">
        <f ca="1">IFERROR(IF($G194=Tabelid!$L$6,$E194*K194,IFERROR($E194*K194/SUM($J194:$AB194)*(Eksplikatsioon!P195)/SUMPRODUCT($J194:$AB194,Eksplikatsioon!$O195:$AG195),"")),"")</f>
        <v>9.8651792443081136E-3</v>
      </c>
      <c r="AE194" s="31">
        <f ca="1">IFERROR(IF($G194=Tabelid!$L$6,$E194*L194,IFERROR($E194*L194/SUM($J194:$AB194)*(Eksplikatsioon!Q195)/SUMPRODUCT($J194:$AB194,Eksplikatsioon!$O195:$AG195),"")),"")</f>
        <v>0</v>
      </c>
      <c r="AF194" s="31">
        <f ca="1">IFERROR(IF($G194=Tabelid!$L$6,$E194*M194,IFERROR($E194*M194/SUM($J194:$AB194)*(Eksplikatsioon!R195)/SUMPRODUCT($J194:$AB194,Eksplikatsioon!$O195:$AG195),"")),"")</f>
        <v>3.3410919750270316</v>
      </c>
      <c r="AG194" s="31">
        <f ca="1">IFERROR(IF($G194=Tabelid!$L$6,$E194*N194,IFERROR($E194*N194/SUM($J194:$AB194)*(Eksplikatsioon!S195)/SUMPRODUCT($J194:$AB194,Eksplikatsioon!$O195:$AG195),"")),"")</f>
        <v>0</v>
      </c>
      <c r="AH194" s="31">
        <f ca="1">IFERROR(IF($G194=Tabelid!$L$6,$E194*O194,IFERROR($E194*O194/SUM($J194:$AB194)*(Eksplikatsioon!T195)/SUMPRODUCT($J194:$AB194,Eksplikatsioon!$O195:$AG195),"")),"")</f>
        <v>0</v>
      </c>
      <c r="AI194" s="31">
        <f ca="1">IFERROR(IF($G194=Tabelid!$L$6,$E194*P194,IFERROR($E194*P194/SUM($J194:$AB194)*(Eksplikatsioon!U195)/SUMPRODUCT($J194:$AB194,Eksplikatsioon!$O195:$AG195),"")),"")</f>
        <v>0</v>
      </c>
      <c r="AJ194" s="31">
        <f ca="1">IFERROR(IF($G194=Tabelid!$L$6,$E194*Q194,IFERROR($E194*Q194/SUM($J194:$AB194)*(Eksplikatsioon!V195)/SUMPRODUCT($J194:$AB194,Eksplikatsioon!$O195:$AG195),"")),"")</f>
        <v>0</v>
      </c>
      <c r="AK194" s="31">
        <f ca="1">IFERROR(IF($G194=Tabelid!$L$6,$E194*R194,IFERROR($E194*R194/SUM($J194:$AB194)*(Eksplikatsioon!W195)/SUMPRODUCT($J194:$AB194,Eksplikatsioon!$O195:$AG195),"")),"")</f>
        <v>0</v>
      </c>
      <c r="AL194" s="31">
        <f ca="1">IFERROR(IF($G194=Tabelid!$L$6,$E194*S194,IFERROR($E194*S194/SUM($J194:$AB194)*(Eksplikatsioon!X195)/SUMPRODUCT($J194:$AB194,Eksplikatsioon!$O195:$AG195),"")),"")</f>
        <v>0</v>
      </c>
      <c r="AM194" s="31">
        <f ca="1">IFERROR(IF($G194=Tabelid!$L$6,$E194*T194,IFERROR($E194*T194/SUM($J194:$AB194)*(Eksplikatsioon!Y195)/SUMPRODUCT($J194:$AB194,Eksplikatsioon!$O195:$AG195),"")),"")</f>
        <v>0.34078926474924942</v>
      </c>
      <c r="AN194" s="31">
        <f ca="1">IFERROR(IF($G194=Tabelid!$L$6,$E194*U194,IFERROR($E194*U194/SUM($J194:$AB194)*(Eksplikatsioon!Z195)/SUMPRODUCT($J194:$AB194,Eksplikatsioon!$O195:$AG195),"")),"")</f>
        <v>0</v>
      </c>
      <c r="AO194" s="31">
        <f ca="1">IFERROR(IF($G194=Tabelid!$L$6,$E194*V194,IFERROR($E194*V194/SUM($J194:$AB194)*(Eksplikatsioon!AA195)/SUMPRODUCT($J194:$AB194,Eksplikatsioon!$O195:$AG195),"")),"")</f>
        <v>0</v>
      </c>
      <c r="AP194" s="31">
        <f ca="1">IFERROR(IF($G194=Tabelid!$L$6,$E194*W194,IFERROR($E194*W194/SUM($J194:$AB194)*(Eksplikatsioon!AB195)/SUMPRODUCT($J194:$AB194,Eksplikatsioon!$O195:$AG195),"")),"")</f>
        <v>0</v>
      </c>
      <c r="AQ194" s="31">
        <f ca="1">IFERROR(IF($G194=Tabelid!$L$6,$E194*X194,IFERROR($E194*X194/SUM($J194:$AB194)*(Eksplikatsioon!AC195)/SUMPRODUCT($J194:$AB194,Eksplikatsioon!$O195:$AG195),"")),"")</f>
        <v>0</v>
      </c>
      <c r="AR194" s="31">
        <f ca="1">IFERROR(IF($G194=Tabelid!$L$6,$E194*Y194,IFERROR($E194*Y194/SUM($J194:$AB194)*(Eksplikatsioon!AD195)/SUMPRODUCT($J194:$AB194,Eksplikatsioon!$O195:$AG195),"")),"")</f>
        <v>0</v>
      </c>
      <c r="AS194" s="31">
        <f ca="1">IFERROR(IF($G194=Tabelid!$L$6,$E194*Z194,IFERROR($E194*Z194/SUM($J194:$AB194)*(Eksplikatsioon!AE195)/SUMPRODUCT($J194:$AB194,Eksplikatsioon!$O195:$AG195),"")),"")</f>
        <v>0</v>
      </c>
      <c r="AT194" s="31">
        <f ca="1">IFERROR(IF($G194=Tabelid!$L$6,$E194*AA194,IFERROR($E194*AA194/SUM($J194:$AB194)*(Eksplikatsioon!AF195)/SUMPRODUCT($J194:$AB194,Eksplikatsioon!$O195:$AG195),"")),"")</f>
        <v>0</v>
      </c>
      <c r="AU194" s="31">
        <f ca="1">IFERROR(IF($G194=Tabelid!$L$6,$E194*AB194,IFERROR($E194*AB194/SUM($J194:$AB194)*(Eksplikatsioon!AG195)/SUMPRODUCT($J194:$AB194,Eksplikatsioon!$O195:$AG195),"")),"")</f>
        <v>0</v>
      </c>
    </row>
    <row r="195" spans="1:47" x14ac:dyDescent="0.35">
      <c r="A195" s="23" t="str">
        <f>IF(Eksplikatsioon!A196=0,"",Eksplikatsioon!A196)</f>
        <v>04</v>
      </c>
      <c r="B195" s="60" t="str">
        <f>IF(Eksplikatsioon!B196=0,"",Eksplikatsioon!B196)</f>
        <v>420A</v>
      </c>
      <c r="C195" s="23" t="str">
        <f>IF(Eksplikatsioon!C196=0,"",Eksplikatsioon!C196)</f>
        <v>ÜÜRITAV PIND</v>
      </c>
      <c r="D195" s="23" t="str">
        <f>IF(Eksplikatsioon!D196=0,"",Eksplikatsioon!D196)</f>
        <v>WC</v>
      </c>
      <c r="E195" s="58">
        <f>IF(Eksplikatsioon!F196=0,"",Eksplikatsioon!F196)</f>
        <v>1.9</v>
      </c>
      <c r="F195" s="23" t="str">
        <f>IF(Eksplikatsioon!H196=0,"",Eksplikatsioon!H196)</f>
        <v/>
      </c>
      <c r="G195" s="23" t="str">
        <f>IF(Eksplikatsioon!J196=0,"",Eksplikatsioon!J196)</f>
        <v>Ühiskasutuses muu pind (hoone)</v>
      </c>
      <c r="H195" s="23" t="str">
        <f>IF(Eksplikatsioon!K196=0,"",Eksplikatsioon!K196)</f>
        <v/>
      </c>
      <c r="I195" s="23" t="str">
        <f>IF(Eksplikatsioon!L196=0,"",Eksplikatsioon!L196)</f>
        <v/>
      </c>
      <c r="J195" s="31">
        <f ca="1">IFERROR(IF($G195=Tabelid!$L$6,Eksplikatsioon!O196/SUM(Eksplikatsioon!$O196:'Eksplikatsioon'!$AG196),IF($G195=Tabelid!$L$4,IFERROR(SUMIFS($E:$E,$G:$G,Tabelid!$L$1,$C:$C,Tabelid!$J$4,$H:$H,J$2,$A:$A,$A195)/SUMIFS($E:$E,$G:$G,Tabelid!$L$1,$C:$C,Tabelid!$J$4,$A:$A,$A195),0),IF($G195=Tabelid!$L$5,IFERROR(SUMIFS($E:$E,$G:$G,Tabelid!$L$1,$C:$C,Tabelid!$J$4,$H:$H,J$2)/SUMIFS($E:$E,$G:$G,Tabelid!$L$1,$C:$C,Tabelid!$J$4),0),""))),"")</f>
        <v>5.4688634054289476E-2</v>
      </c>
      <c r="K195" s="31">
        <f ca="1">IFERROR(IF($G195=Tabelid!$L$6,Eksplikatsioon!P196/SUM(Eksplikatsioon!$O196:'Eksplikatsioon'!$AG196),IF($G195=Tabelid!$L$4,IFERROR(SUMIFS($E:$E,$G:$G,Tabelid!$L$1,$C:$C,Tabelid!$J$4,$H:$H,K$2,$A:$A,$A195)/SUMIFS($E:$E,$G:$G,Tabelid!$L$1,$C:$C,Tabelid!$J$4,$A:$A,$A195),0),IF($G195=Tabelid!$L$5,IFERROR(SUMIFS($E:$E,$G:$G,Tabelid!$L$1,$C:$C,Tabelid!$J$4,$H:$H,K$2)/SUMIFS($E:$E,$G:$G,Tabelid!$L$1,$C:$C,Tabelid!$J$4),0),""))),"")</f>
        <v>1.4951371752068522E-2</v>
      </c>
      <c r="L195" s="31">
        <f ca="1">IFERROR(IF($G195=Tabelid!$L$6,Eksplikatsioon!Q196/SUM(Eksplikatsioon!$O196:'Eksplikatsioon'!$AG196),IF($G195=Tabelid!$L$4,IFERROR(SUMIFS($E:$E,$G:$G,Tabelid!$L$1,$C:$C,Tabelid!$J$4,$H:$H,L$2,$A:$A,$A195)/SUMIFS($E:$E,$G:$G,Tabelid!$L$1,$C:$C,Tabelid!$J$4,$A:$A,$A195),0),IF($G195=Tabelid!$L$5,IFERROR(SUMIFS($E:$E,$G:$G,Tabelid!$L$1,$C:$C,Tabelid!$J$4,$H:$H,L$2)/SUMIFS($E:$E,$G:$G,Tabelid!$L$1,$C:$C,Tabelid!$J$4),0),""))),"")</f>
        <v>0.24520975468137618</v>
      </c>
      <c r="M195" s="31">
        <f ca="1">IFERROR(IF($G195=Tabelid!$L$6,Eksplikatsioon!R196/SUM(Eksplikatsioon!$O196:'Eksplikatsioon'!$AG196),IF($G195=Tabelid!$L$4,IFERROR(SUMIFS($E:$E,$G:$G,Tabelid!$L$1,$C:$C,Tabelid!$J$4,$H:$H,M$2,$A:$A,$A195)/SUMIFS($E:$E,$G:$G,Tabelid!$L$1,$C:$C,Tabelid!$J$4,$A:$A,$A195),0),IF($G195=Tabelid!$L$5,IFERROR(SUMIFS($E:$E,$G:$G,Tabelid!$L$1,$C:$C,Tabelid!$J$4,$H:$H,M$2)/SUMIFS($E:$E,$G:$G,Tabelid!$L$1,$C:$C,Tabelid!$J$4),0),""))),"")</f>
        <v>0.37788503411235314</v>
      </c>
      <c r="N195" s="31">
        <f ca="1">IFERROR(IF($G195=Tabelid!$L$6,Eksplikatsioon!S196/SUM(Eksplikatsioon!$O196:'Eksplikatsioon'!$AG196),IF($G195=Tabelid!$L$4,IFERROR(SUMIFS($E:$E,$G:$G,Tabelid!$L$1,$C:$C,Tabelid!$J$4,$H:$H,N$2,$A:$A,$A195)/SUMIFS($E:$E,$G:$G,Tabelid!$L$1,$C:$C,Tabelid!$J$4,$A:$A,$A195),0),IF($G195=Tabelid!$L$5,IFERROR(SUMIFS($E:$E,$G:$G,Tabelid!$L$1,$C:$C,Tabelid!$J$4,$H:$H,N$2)/SUMIFS($E:$E,$G:$G,Tabelid!$L$1,$C:$C,Tabelid!$J$4),0),""))),"")</f>
        <v>0</v>
      </c>
      <c r="O195" s="31">
        <f ca="1">IFERROR(IF($G195=Tabelid!$L$6,Eksplikatsioon!T196/SUM(Eksplikatsioon!$O196:'Eksplikatsioon'!$AG196),IF($G195=Tabelid!$L$4,IFERROR(SUMIFS($E:$E,$G:$G,Tabelid!$L$1,$C:$C,Tabelid!$J$4,$H:$H,O$2,$A:$A,$A195)/SUMIFS($E:$E,$G:$G,Tabelid!$L$1,$C:$C,Tabelid!$J$4,$A:$A,$A195),0),IF($G195=Tabelid!$L$5,IFERROR(SUMIFS($E:$E,$G:$G,Tabelid!$L$1,$C:$C,Tabelid!$J$4,$H:$H,O$2)/SUMIFS($E:$E,$G:$G,Tabelid!$L$1,$C:$C,Tabelid!$J$4),0),""))),"")</f>
        <v>0</v>
      </c>
      <c r="P195" s="31">
        <f ca="1">IFERROR(IF($G195=Tabelid!$L$6,Eksplikatsioon!U196/SUM(Eksplikatsioon!$O196:'Eksplikatsioon'!$AG196),IF($G195=Tabelid!$L$4,IFERROR(SUMIFS($E:$E,$G:$G,Tabelid!$L$1,$C:$C,Tabelid!$J$4,$H:$H,P$2,$A:$A,$A195)/SUMIFS($E:$E,$G:$G,Tabelid!$L$1,$C:$C,Tabelid!$J$4,$A:$A,$A195),0),IF($G195=Tabelid!$L$5,IFERROR(SUMIFS($E:$E,$G:$G,Tabelid!$L$1,$C:$C,Tabelid!$J$4,$H:$H,P$2)/SUMIFS($E:$E,$G:$G,Tabelid!$L$1,$C:$C,Tabelid!$J$4),0),""))),"")</f>
        <v>0</v>
      </c>
      <c r="Q195" s="31">
        <f ca="1">IFERROR(IF($G195=Tabelid!$L$6,Eksplikatsioon!V196/SUM(Eksplikatsioon!$O196:'Eksplikatsioon'!$AG196),IF($G195=Tabelid!$L$4,IFERROR(SUMIFS($E:$E,$G:$G,Tabelid!$L$1,$C:$C,Tabelid!$J$4,$H:$H,Q$2,$A:$A,$A195)/SUMIFS($E:$E,$G:$G,Tabelid!$L$1,$C:$C,Tabelid!$J$4,$A:$A,$A195),0),IF($G195=Tabelid!$L$5,IFERROR(SUMIFS($E:$E,$G:$G,Tabelid!$L$1,$C:$C,Tabelid!$J$4,$H:$H,Q$2)/SUMIFS($E:$E,$G:$G,Tabelid!$L$1,$C:$C,Tabelid!$J$4),0),""))),"")</f>
        <v>0</v>
      </c>
      <c r="R195" s="31">
        <f ca="1">IFERROR(IF($G195=Tabelid!$L$6,Eksplikatsioon!W196/SUM(Eksplikatsioon!$O196:'Eksplikatsioon'!$AG196),IF($G195=Tabelid!$L$4,IFERROR(SUMIFS($E:$E,$G:$G,Tabelid!$L$1,$C:$C,Tabelid!$J$4,$H:$H,R$2,$A:$A,$A195)/SUMIFS($E:$E,$G:$G,Tabelid!$L$1,$C:$C,Tabelid!$J$4,$A:$A,$A195),0),IF($G195=Tabelid!$L$5,IFERROR(SUMIFS($E:$E,$G:$G,Tabelid!$L$1,$C:$C,Tabelid!$J$4,$H:$H,R$2)/SUMIFS($E:$E,$G:$G,Tabelid!$L$1,$C:$C,Tabelid!$J$4),0),""))),"")</f>
        <v>0</v>
      </c>
      <c r="S195" s="31">
        <f ca="1">IFERROR(IF($G195=Tabelid!$L$6,Eksplikatsioon!X196/SUM(Eksplikatsioon!$O196:'Eksplikatsioon'!$AG196),IF($G195=Tabelid!$L$4,IFERROR(SUMIFS($E:$E,$G:$G,Tabelid!$L$1,$C:$C,Tabelid!$J$4,$H:$H,S$2,$A:$A,$A195)/SUMIFS($E:$E,$G:$G,Tabelid!$L$1,$C:$C,Tabelid!$J$4,$A:$A,$A195),0),IF($G195=Tabelid!$L$5,IFERROR(SUMIFS($E:$E,$G:$G,Tabelid!$L$1,$C:$C,Tabelid!$J$4,$H:$H,S$2)/SUMIFS($E:$E,$G:$G,Tabelid!$L$1,$C:$C,Tabelid!$J$4),0),""))),"")</f>
        <v>0</v>
      </c>
      <c r="T195" s="31">
        <f ca="1">IFERROR(IF($G195=Tabelid!$L$6,Eksplikatsioon!Y196/SUM(Eksplikatsioon!$O196:'Eksplikatsioon'!$AG196),IF($G195=Tabelid!$L$4,IFERROR(SUMIFS($E:$E,$G:$G,Tabelid!$L$1,$C:$C,Tabelid!$J$4,$H:$H,T$2,$A:$A,$A195)/SUMIFS($E:$E,$G:$G,Tabelid!$L$1,$C:$C,Tabelid!$J$4,$A:$A,$A195),0),IF($G195=Tabelid!$L$5,IFERROR(SUMIFS($E:$E,$G:$G,Tabelid!$L$1,$C:$C,Tabelid!$J$4,$H:$H,T$2)/SUMIFS($E:$E,$G:$G,Tabelid!$L$1,$C:$C,Tabelid!$J$4),0),""))),"")</f>
        <v>0.19865002177384242</v>
      </c>
      <c r="U195" s="31">
        <f ca="1">IFERROR(IF($G195=Tabelid!$L$6,Eksplikatsioon!Z196/SUM(Eksplikatsioon!$O196:'Eksplikatsioon'!$AG196),IF($G195=Tabelid!$L$4,IFERROR(SUMIFS($E:$E,$G:$G,Tabelid!$L$1,$C:$C,Tabelid!$J$4,$H:$H,U$2,$A:$A,$A195)/SUMIFS($E:$E,$G:$G,Tabelid!$L$1,$C:$C,Tabelid!$J$4,$A:$A,$A195),0),IF($G195=Tabelid!$L$5,IFERROR(SUMIFS($E:$E,$G:$G,Tabelid!$L$1,$C:$C,Tabelid!$J$4,$H:$H,U$2)/SUMIFS($E:$E,$G:$G,Tabelid!$L$1,$C:$C,Tabelid!$J$4),0),""))),"")</f>
        <v>0.10861518362607059</v>
      </c>
      <c r="V195" s="31">
        <f ca="1">IFERROR(IF($G195=Tabelid!$L$6,Eksplikatsioon!AA196/SUM(Eksplikatsioon!$O196:'Eksplikatsioon'!$AG196),IF($G195=Tabelid!$L$4,IFERROR(SUMIFS($E:$E,$G:$G,Tabelid!$L$1,$C:$C,Tabelid!$J$4,$H:$H,V$2,$A:$A,$A195)/SUMIFS($E:$E,$G:$G,Tabelid!$L$1,$C:$C,Tabelid!$J$4,$A:$A,$A195),0),IF($G195=Tabelid!$L$5,IFERROR(SUMIFS($E:$E,$G:$G,Tabelid!$L$1,$C:$C,Tabelid!$J$4,$H:$H,V$2)/SUMIFS($E:$E,$G:$G,Tabelid!$L$1,$C:$C,Tabelid!$J$4),0),""))),"")</f>
        <v>0</v>
      </c>
      <c r="W195" s="31">
        <f ca="1">IFERROR(IF($G195=Tabelid!$L$6,Eksplikatsioon!AB196/SUM(Eksplikatsioon!$O196:'Eksplikatsioon'!$AG196),IF($G195=Tabelid!$L$4,IFERROR(SUMIFS($E:$E,$G:$G,Tabelid!$L$1,$C:$C,Tabelid!$J$4,$H:$H,W$2,$A:$A,$A195)/SUMIFS($E:$E,$G:$G,Tabelid!$L$1,$C:$C,Tabelid!$J$4,$A:$A,$A195),0),IF($G195=Tabelid!$L$5,IFERROR(SUMIFS($E:$E,$G:$G,Tabelid!$L$1,$C:$C,Tabelid!$J$4,$H:$H,W$2)/SUMIFS($E:$E,$G:$G,Tabelid!$L$1,$C:$C,Tabelid!$J$4),0),""))),"")</f>
        <v>0</v>
      </c>
      <c r="X195" s="31">
        <f ca="1">IFERROR(IF($G195=Tabelid!$L$6,Eksplikatsioon!AC196/SUM(Eksplikatsioon!$O196:'Eksplikatsioon'!$AG196),IF($G195=Tabelid!$L$4,IFERROR(SUMIFS($E:$E,$G:$G,Tabelid!$L$1,$C:$C,Tabelid!$J$4,$H:$H,X$2,$A:$A,$A195)/SUMIFS($E:$E,$G:$G,Tabelid!$L$1,$C:$C,Tabelid!$J$4,$A:$A,$A195),0),IF($G195=Tabelid!$L$5,IFERROR(SUMIFS($E:$E,$G:$G,Tabelid!$L$1,$C:$C,Tabelid!$J$4,$H:$H,X$2)/SUMIFS($E:$E,$G:$G,Tabelid!$L$1,$C:$C,Tabelid!$J$4),0),""))),"")</f>
        <v>0</v>
      </c>
      <c r="Y195" s="31">
        <f ca="1">IFERROR(IF($G195=Tabelid!$L$6,Eksplikatsioon!AD196/SUM(Eksplikatsioon!$O196:'Eksplikatsioon'!$AG196),IF($G195=Tabelid!$L$4,IFERROR(SUMIFS($E:$E,$G:$G,Tabelid!$L$1,$C:$C,Tabelid!$J$4,$H:$H,Y$2,$A:$A,$A195)/SUMIFS($E:$E,$G:$G,Tabelid!$L$1,$C:$C,Tabelid!$J$4,$A:$A,$A195),0),IF($G195=Tabelid!$L$5,IFERROR(SUMIFS($E:$E,$G:$G,Tabelid!$L$1,$C:$C,Tabelid!$J$4,$H:$H,Y$2)/SUMIFS($E:$E,$G:$G,Tabelid!$L$1,$C:$C,Tabelid!$J$4),0),""))),"")</f>
        <v>0</v>
      </c>
      <c r="Z195" s="31">
        <f ca="1">IFERROR(IF($G195=Tabelid!$L$6,Eksplikatsioon!AE196/SUM(Eksplikatsioon!$O196:'Eksplikatsioon'!$AG196),IF($G195=Tabelid!$L$4,IFERROR(SUMIFS($E:$E,$G:$G,Tabelid!$L$1,$C:$C,Tabelid!$J$4,$H:$H,Z$2,$A:$A,$A195)/SUMIFS($E:$E,$G:$G,Tabelid!$L$1,$C:$C,Tabelid!$J$4,$A:$A,$A195),0),IF($G195=Tabelid!$L$5,IFERROR(SUMIFS($E:$E,$G:$G,Tabelid!$L$1,$C:$C,Tabelid!$J$4,$H:$H,Z$2)/SUMIFS($E:$E,$G:$G,Tabelid!$L$1,$C:$C,Tabelid!$J$4),0),""))),"")</f>
        <v>0</v>
      </c>
      <c r="AA195" s="31">
        <f ca="1">IFERROR(IF($G195=Tabelid!$L$6,Eksplikatsioon!AF196/SUM(Eksplikatsioon!$O196:'Eksplikatsioon'!$AG196),IF($G195=Tabelid!$L$4,IFERROR(SUMIFS($E:$E,$G:$G,Tabelid!$L$1,$C:$C,Tabelid!$J$4,$H:$H,AA$2,$A:$A,$A195)/SUMIFS($E:$E,$G:$G,Tabelid!$L$1,$C:$C,Tabelid!$J$4,$A:$A,$A195),0),IF($G195=Tabelid!$L$5,IFERROR(SUMIFS($E:$E,$G:$G,Tabelid!$L$1,$C:$C,Tabelid!$J$4,$H:$H,AA$2)/SUMIFS($E:$E,$G:$G,Tabelid!$L$1,$C:$C,Tabelid!$J$4),0),""))),"")</f>
        <v>0</v>
      </c>
      <c r="AB195" s="31">
        <f ca="1">IFERROR(IF($G195=Tabelid!$L$6,Eksplikatsioon!AG196/SUM(Eksplikatsioon!$O196:'Eksplikatsioon'!$AG196),IF($G195=Tabelid!$L$4,IFERROR(SUMIFS($E:$E,$G:$G,Tabelid!$L$1,$C:$C,Tabelid!$J$4,$H:$H,AB$2,$A:$A,$A195)/SUMIFS($E:$E,$G:$G,Tabelid!$L$1,$C:$C,Tabelid!$J$4,$A:$A,$A195),0),IF($G195=Tabelid!$L$5,IFERROR(SUMIFS($E:$E,$G:$G,Tabelid!$L$1,$C:$C,Tabelid!$J$4,$H:$H,AB$2)/SUMIFS($E:$E,$G:$G,Tabelid!$L$1,$C:$C,Tabelid!$J$4),0),""))),"")</f>
        <v>0</v>
      </c>
      <c r="AC195" s="31">
        <f ca="1">IFERROR(IF($G195=Tabelid!$L$6,$E195*J195,IFERROR($E195*J195/SUM($J195:$AB195)*(Eksplikatsioon!O196)/SUMPRODUCT($J195:$AB195,Eksplikatsioon!$O196:$AG196),"")),"")</f>
        <v>5.4126790489705069E-2</v>
      </c>
      <c r="AD195" s="31">
        <f ca="1">IFERROR(IF($G195=Tabelid!$L$6,$E195*K195,IFERROR($E195*K195/SUM($J195:$AB195)*(Eksplikatsioon!P196)/SUMPRODUCT($J195:$AB195,Eksplikatsioon!$O196:$AG196),"")),"")</f>
        <v>4.9325896221540568E-3</v>
      </c>
      <c r="AE195" s="31">
        <f ca="1">IFERROR(IF($G195=Tabelid!$L$6,$E195*L195,IFERROR($E195*L195/SUM($J195:$AB195)*(Eksplikatsioon!Q196)/SUMPRODUCT($J195:$AB195,Eksplikatsioon!$O196:$AG196),"")),"")</f>
        <v>0</v>
      </c>
      <c r="AF195" s="31">
        <f ca="1">IFERROR(IF($G195=Tabelid!$L$6,$E195*M195,IFERROR($E195*M195/SUM($J195:$AB195)*(Eksplikatsioon!R196)/SUMPRODUCT($J195:$AB195,Eksplikatsioon!$O196:$AG196),"")),"")</f>
        <v>1.6705459875135158</v>
      </c>
      <c r="AG195" s="31">
        <f ca="1">IFERROR(IF($G195=Tabelid!$L$6,$E195*N195,IFERROR($E195*N195/SUM($J195:$AB195)*(Eksplikatsioon!S196)/SUMPRODUCT($J195:$AB195,Eksplikatsioon!$O196:$AG196),"")),"")</f>
        <v>0</v>
      </c>
      <c r="AH195" s="31">
        <f ca="1">IFERROR(IF($G195=Tabelid!$L$6,$E195*O195,IFERROR($E195*O195/SUM($J195:$AB195)*(Eksplikatsioon!T196)/SUMPRODUCT($J195:$AB195,Eksplikatsioon!$O196:$AG196),"")),"")</f>
        <v>0</v>
      </c>
      <c r="AI195" s="31">
        <f ca="1">IFERROR(IF($G195=Tabelid!$L$6,$E195*P195,IFERROR($E195*P195/SUM($J195:$AB195)*(Eksplikatsioon!U196)/SUMPRODUCT($J195:$AB195,Eksplikatsioon!$O196:$AG196),"")),"")</f>
        <v>0</v>
      </c>
      <c r="AJ195" s="31">
        <f ca="1">IFERROR(IF($G195=Tabelid!$L$6,$E195*Q195,IFERROR($E195*Q195/SUM($J195:$AB195)*(Eksplikatsioon!V196)/SUMPRODUCT($J195:$AB195,Eksplikatsioon!$O196:$AG196),"")),"")</f>
        <v>0</v>
      </c>
      <c r="AK195" s="31">
        <f ca="1">IFERROR(IF($G195=Tabelid!$L$6,$E195*R195,IFERROR($E195*R195/SUM($J195:$AB195)*(Eksplikatsioon!W196)/SUMPRODUCT($J195:$AB195,Eksplikatsioon!$O196:$AG196),"")),"")</f>
        <v>0</v>
      </c>
      <c r="AL195" s="31">
        <f ca="1">IFERROR(IF($G195=Tabelid!$L$6,$E195*S195,IFERROR($E195*S195/SUM($J195:$AB195)*(Eksplikatsioon!X196)/SUMPRODUCT($J195:$AB195,Eksplikatsioon!$O196:$AG196),"")),"")</f>
        <v>0</v>
      </c>
      <c r="AM195" s="31">
        <f ca="1">IFERROR(IF($G195=Tabelid!$L$6,$E195*T195,IFERROR($E195*T195/SUM($J195:$AB195)*(Eksplikatsioon!Y196)/SUMPRODUCT($J195:$AB195,Eksplikatsioon!$O196:$AG196),"")),"")</f>
        <v>0.17039463237462471</v>
      </c>
      <c r="AN195" s="31">
        <f ca="1">IFERROR(IF($G195=Tabelid!$L$6,$E195*U195,IFERROR($E195*U195/SUM($J195:$AB195)*(Eksplikatsioon!Z196)/SUMPRODUCT($J195:$AB195,Eksplikatsioon!$O196:$AG196),"")),"")</f>
        <v>0</v>
      </c>
      <c r="AO195" s="31">
        <f ca="1">IFERROR(IF($G195=Tabelid!$L$6,$E195*V195,IFERROR($E195*V195/SUM($J195:$AB195)*(Eksplikatsioon!AA196)/SUMPRODUCT($J195:$AB195,Eksplikatsioon!$O196:$AG196),"")),"")</f>
        <v>0</v>
      </c>
      <c r="AP195" s="31">
        <f ca="1">IFERROR(IF($G195=Tabelid!$L$6,$E195*W195,IFERROR($E195*W195/SUM($J195:$AB195)*(Eksplikatsioon!AB196)/SUMPRODUCT($J195:$AB195,Eksplikatsioon!$O196:$AG196),"")),"")</f>
        <v>0</v>
      </c>
      <c r="AQ195" s="31">
        <f ca="1">IFERROR(IF($G195=Tabelid!$L$6,$E195*X195,IFERROR($E195*X195/SUM($J195:$AB195)*(Eksplikatsioon!AC196)/SUMPRODUCT($J195:$AB195,Eksplikatsioon!$O196:$AG196),"")),"")</f>
        <v>0</v>
      </c>
      <c r="AR195" s="31">
        <f ca="1">IFERROR(IF($G195=Tabelid!$L$6,$E195*Y195,IFERROR($E195*Y195/SUM($J195:$AB195)*(Eksplikatsioon!AD196)/SUMPRODUCT($J195:$AB195,Eksplikatsioon!$O196:$AG196),"")),"")</f>
        <v>0</v>
      </c>
      <c r="AS195" s="31">
        <f ca="1">IFERROR(IF($G195=Tabelid!$L$6,$E195*Z195,IFERROR($E195*Z195/SUM($J195:$AB195)*(Eksplikatsioon!AE196)/SUMPRODUCT($J195:$AB195,Eksplikatsioon!$O196:$AG196),"")),"")</f>
        <v>0</v>
      </c>
      <c r="AT195" s="31">
        <f ca="1">IFERROR(IF($G195=Tabelid!$L$6,$E195*AA195,IFERROR($E195*AA195/SUM($J195:$AB195)*(Eksplikatsioon!AF196)/SUMPRODUCT($J195:$AB195,Eksplikatsioon!$O196:$AG196),"")),"")</f>
        <v>0</v>
      </c>
      <c r="AU195" s="31">
        <f ca="1">IFERROR(IF($G195=Tabelid!$L$6,$E195*AB195,IFERROR($E195*AB195/SUM($J195:$AB195)*(Eksplikatsioon!AG196)/SUMPRODUCT($J195:$AB195,Eksplikatsioon!$O196:$AG196),"")),"")</f>
        <v>0</v>
      </c>
    </row>
    <row r="196" spans="1:47" x14ac:dyDescent="0.35">
      <c r="A196" s="23" t="str">
        <f>IF(Eksplikatsioon!A197=0,"",Eksplikatsioon!A197)</f>
        <v>04</v>
      </c>
      <c r="B196" s="60" t="str">
        <f>IF(Eksplikatsioon!B197=0,"",Eksplikatsioon!B197)</f>
        <v>420B</v>
      </c>
      <c r="C196" s="23" t="str">
        <f>IF(Eksplikatsioon!C197=0,"",Eksplikatsioon!C197)</f>
        <v>ÜÜRITAV PIND</v>
      </c>
      <c r="D196" s="23" t="str">
        <f>IF(Eksplikatsioon!D197=0,"",Eksplikatsioon!D197)</f>
        <v>WC</v>
      </c>
      <c r="E196" s="58">
        <f>IF(Eksplikatsioon!F197=0,"",Eksplikatsioon!F197)</f>
        <v>1.9</v>
      </c>
      <c r="F196" s="23" t="str">
        <f>IF(Eksplikatsioon!H197=0,"",Eksplikatsioon!H197)</f>
        <v/>
      </c>
      <c r="G196" s="23" t="str">
        <f>IF(Eksplikatsioon!J197=0,"",Eksplikatsioon!J197)</f>
        <v>Ühiskasutuses muu pind (hoone)</v>
      </c>
      <c r="H196" s="23" t="str">
        <f>IF(Eksplikatsioon!K197=0,"",Eksplikatsioon!K197)</f>
        <v/>
      </c>
      <c r="I196" s="23" t="str">
        <f>IF(Eksplikatsioon!L197=0,"",Eksplikatsioon!L197)</f>
        <v/>
      </c>
      <c r="J196" s="31">
        <f ca="1">IFERROR(IF($G196=Tabelid!$L$6,Eksplikatsioon!O197/SUM(Eksplikatsioon!$O197:'Eksplikatsioon'!$AG197),IF($G196=Tabelid!$L$4,IFERROR(SUMIFS($E:$E,$G:$G,Tabelid!$L$1,$C:$C,Tabelid!$J$4,$H:$H,J$2,$A:$A,$A196)/SUMIFS($E:$E,$G:$G,Tabelid!$L$1,$C:$C,Tabelid!$J$4,$A:$A,$A196),0),IF($G196=Tabelid!$L$5,IFERROR(SUMIFS($E:$E,$G:$G,Tabelid!$L$1,$C:$C,Tabelid!$J$4,$H:$H,J$2)/SUMIFS($E:$E,$G:$G,Tabelid!$L$1,$C:$C,Tabelid!$J$4),0),""))),"")</f>
        <v>5.4688634054289476E-2</v>
      </c>
      <c r="K196" s="31">
        <f ca="1">IFERROR(IF($G196=Tabelid!$L$6,Eksplikatsioon!P197/SUM(Eksplikatsioon!$O197:'Eksplikatsioon'!$AG197),IF($G196=Tabelid!$L$4,IFERROR(SUMIFS($E:$E,$G:$G,Tabelid!$L$1,$C:$C,Tabelid!$J$4,$H:$H,K$2,$A:$A,$A196)/SUMIFS($E:$E,$G:$G,Tabelid!$L$1,$C:$C,Tabelid!$J$4,$A:$A,$A196),0),IF($G196=Tabelid!$L$5,IFERROR(SUMIFS($E:$E,$G:$G,Tabelid!$L$1,$C:$C,Tabelid!$J$4,$H:$H,K$2)/SUMIFS($E:$E,$G:$G,Tabelid!$L$1,$C:$C,Tabelid!$J$4),0),""))),"")</f>
        <v>1.4951371752068522E-2</v>
      </c>
      <c r="L196" s="31">
        <f ca="1">IFERROR(IF($G196=Tabelid!$L$6,Eksplikatsioon!Q197/SUM(Eksplikatsioon!$O197:'Eksplikatsioon'!$AG197),IF($G196=Tabelid!$L$4,IFERROR(SUMIFS($E:$E,$G:$G,Tabelid!$L$1,$C:$C,Tabelid!$J$4,$H:$H,L$2,$A:$A,$A196)/SUMIFS($E:$E,$G:$G,Tabelid!$L$1,$C:$C,Tabelid!$J$4,$A:$A,$A196),0),IF($G196=Tabelid!$L$5,IFERROR(SUMIFS($E:$E,$G:$G,Tabelid!$L$1,$C:$C,Tabelid!$J$4,$H:$H,L$2)/SUMIFS($E:$E,$G:$G,Tabelid!$L$1,$C:$C,Tabelid!$J$4),0),""))),"")</f>
        <v>0.24520975468137618</v>
      </c>
      <c r="M196" s="31">
        <f ca="1">IFERROR(IF($G196=Tabelid!$L$6,Eksplikatsioon!R197/SUM(Eksplikatsioon!$O197:'Eksplikatsioon'!$AG197),IF($G196=Tabelid!$L$4,IFERROR(SUMIFS($E:$E,$G:$G,Tabelid!$L$1,$C:$C,Tabelid!$J$4,$H:$H,M$2,$A:$A,$A196)/SUMIFS($E:$E,$G:$G,Tabelid!$L$1,$C:$C,Tabelid!$J$4,$A:$A,$A196),0),IF($G196=Tabelid!$L$5,IFERROR(SUMIFS($E:$E,$G:$G,Tabelid!$L$1,$C:$C,Tabelid!$J$4,$H:$H,M$2)/SUMIFS($E:$E,$G:$G,Tabelid!$L$1,$C:$C,Tabelid!$J$4),0),""))),"")</f>
        <v>0.37788503411235314</v>
      </c>
      <c r="N196" s="31">
        <f ca="1">IFERROR(IF($G196=Tabelid!$L$6,Eksplikatsioon!S197/SUM(Eksplikatsioon!$O197:'Eksplikatsioon'!$AG197),IF($G196=Tabelid!$L$4,IFERROR(SUMIFS($E:$E,$G:$G,Tabelid!$L$1,$C:$C,Tabelid!$J$4,$H:$H,N$2,$A:$A,$A196)/SUMIFS($E:$E,$G:$G,Tabelid!$L$1,$C:$C,Tabelid!$J$4,$A:$A,$A196),0),IF($G196=Tabelid!$L$5,IFERROR(SUMIFS($E:$E,$G:$G,Tabelid!$L$1,$C:$C,Tabelid!$J$4,$H:$H,N$2)/SUMIFS($E:$E,$G:$G,Tabelid!$L$1,$C:$C,Tabelid!$J$4),0),""))),"")</f>
        <v>0</v>
      </c>
      <c r="O196" s="31">
        <f ca="1">IFERROR(IF($G196=Tabelid!$L$6,Eksplikatsioon!T197/SUM(Eksplikatsioon!$O197:'Eksplikatsioon'!$AG197),IF($G196=Tabelid!$L$4,IFERROR(SUMIFS($E:$E,$G:$G,Tabelid!$L$1,$C:$C,Tabelid!$J$4,$H:$H,O$2,$A:$A,$A196)/SUMIFS($E:$E,$G:$G,Tabelid!$L$1,$C:$C,Tabelid!$J$4,$A:$A,$A196),0),IF($G196=Tabelid!$L$5,IFERROR(SUMIFS($E:$E,$G:$G,Tabelid!$L$1,$C:$C,Tabelid!$J$4,$H:$H,O$2)/SUMIFS($E:$E,$G:$G,Tabelid!$L$1,$C:$C,Tabelid!$J$4),0),""))),"")</f>
        <v>0</v>
      </c>
      <c r="P196" s="31">
        <f ca="1">IFERROR(IF($G196=Tabelid!$L$6,Eksplikatsioon!U197/SUM(Eksplikatsioon!$O197:'Eksplikatsioon'!$AG197),IF($G196=Tabelid!$L$4,IFERROR(SUMIFS($E:$E,$G:$G,Tabelid!$L$1,$C:$C,Tabelid!$J$4,$H:$H,P$2,$A:$A,$A196)/SUMIFS($E:$E,$G:$G,Tabelid!$L$1,$C:$C,Tabelid!$J$4,$A:$A,$A196),0),IF($G196=Tabelid!$L$5,IFERROR(SUMIFS($E:$E,$G:$G,Tabelid!$L$1,$C:$C,Tabelid!$J$4,$H:$H,P$2)/SUMIFS($E:$E,$G:$G,Tabelid!$L$1,$C:$C,Tabelid!$J$4),0),""))),"")</f>
        <v>0</v>
      </c>
      <c r="Q196" s="31">
        <f ca="1">IFERROR(IF($G196=Tabelid!$L$6,Eksplikatsioon!V197/SUM(Eksplikatsioon!$O197:'Eksplikatsioon'!$AG197),IF($G196=Tabelid!$L$4,IFERROR(SUMIFS($E:$E,$G:$G,Tabelid!$L$1,$C:$C,Tabelid!$J$4,$H:$H,Q$2,$A:$A,$A196)/SUMIFS($E:$E,$G:$G,Tabelid!$L$1,$C:$C,Tabelid!$J$4,$A:$A,$A196),0),IF($G196=Tabelid!$L$5,IFERROR(SUMIFS($E:$E,$G:$G,Tabelid!$L$1,$C:$C,Tabelid!$J$4,$H:$H,Q$2)/SUMIFS($E:$E,$G:$G,Tabelid!$L$1,$C:$C,Tabelid!$J$4),0),""))),"")</f>
        <v>0</v>
      </c>
      <c r="R196" s="31">
        <f ca="1">IFERROR(IF($G196=Tabelid!$L$6,Eksplikatsioon!W197/SUM(Eksplikatsioon!$O197:'Eksplikatsioon'!$AG197),IF($G196=Tabelid!$L$4,IFERROR(SUMIFS($E:$E,$G:$G,Tabelid!$L$1,$C:$C,Tabelid!$J$4,$H:$H,R$2,$A:$A,$A196)/SUMIFS($E:$E,$G:$G,Tabelid!$L$1,$C:$C,Tabelid!$J$4,$A:$A,$A196),0),IF($G196=Tabelid!$L$5,IFERROR(SUMIFS($E:$E,$G:$G,Tabelid!$L$1,$C:$C,Tabelid!$J$4,$H:$H,R$2)/SUMIFS($E:$E,$G:$G,Tabelid!$L$1,$C:$C,Tabelid!$J$4),0),""))),"")</f>
        <v>0</v>
      </c>
      <c r="S196" s="31">
        <f ca="1">IFERROR(IF($G196=Tabelid!$L$6,Eksplikatsioon!X197/SUM(Eksplikatsioon!$O197:'Eksplikatsioon'!$AG197),IF($G196=Tabelid!$L$4,IFERROR(SUMIFS($E:$E,$G:$G,Tabelid!$L$1,$C:$C,Tabelid!$J$4,$H:$H,S$2,$A:$A,$A196)/SUMIFS($E:$E,$G:$G,Tabelid!$L$1,$C:$C,Tabelid!$J$4,$A:$A,$A196),0),IF($G196=Tabelid!$L$5,IFERROR(SUMIFS($E:$E,$G:$G,Tabelid!$L$1,$C:$C,Tabelid!$J$4,$H:$H,S$2)/SUMIFS($E:$E,$G:$G,Tabelid!$L$1,$C:$C,Tabelid!$J$4),0),""))),"")</f>
        <v>0</v>
      </c>
      <c r="T196" s="31">
        <f ca="1">IFERROR(IF($G196=Tabelid!$L$6,Eksplikatsioon!Y197/SUM(Eksplikatsioon!$O197:'Eksplikatsioon'!$AG197),IF($G196=Tabelid!$L$4,IFERROR(SUMIFS($E:$E,$G:$G,Tabelid!$L$1,$C:$C,Tabelid!$J$4,$H:$H,T$2,$A:$A,$A196)/SUMIFS($E:$E,$G:$G,Tabelid!$L$1,$C:$C,Tabelid!$J$4,$A:$A,$A196),0),IF($G196=Tabelid!$L$5,IFERROR(SUMIFS($E:$E,$G:$G,Tabelid!$L$1,$C:$C,Tabelid!$J$4,$H:$H,T$2)/SUMIFS($E:$E,$G:$G,Tabelid!$L$1,$C:$C,Tabelid!$J$4),0),""))),"")</f>
        <v>0.19865002177384242</v>
      </c>
      <c r="U196" s="31">
        <f ca="1">IFERROR(IF($G196=Tabelid!$L$6,Eksplikatsioon!Z197/SUM(Eksplikatsioon!$O197:'Eksplikatsioon'!$AG197),IF($G196=Tabelid!$L$4,IFERROR(SUMIFS($E:$E,$G:$G,Tabelid!$L$1,$C:$C,Tabelid!$J$4,$H:$H,U$2,$A:$A,$A196)/SUMIFS($E:$E,$G:$G,Tabelid!$L$1,$C:$C,Tabelid!$J$4,$A:$A,$A196),0),IF($G196=Tabelid!$L$5,IFERROR(SUMIFS($E:$E,$G:$G,Tabelid!$L$1,$C:$C,Tabelid!$J$4,$H:$H,U$2)/SUMIFS($E:$E,$G:$G,Tabelid!$L$1,$C:$C,Tabelid!$J$4),0),""))),"")</f>
        <v>0.10861518362607059</v>
      </c>
      <c r="V196" s="31">
        <f ca="1">IFERROR(IF($G196=Tabelid!$L$6,Eksplikatsioon!AA197/SUM(Eksplikatsioon!$O197:'Eksplikatsioon'!$AG197),IF($G196=Tabelid!$L$4,IFERROR(SUMIFS($E:$E,$G:$G,Tabelid!$L$1,$C:$C,Tabelid!$J$4,$H:$H,V$2,$A:$A,$A196)/SUMIFS($E:$E,$G:$G,Tabelid!$L$1,$C:$C,Tabelid!$J$4,$A:$A,$A196),0),IF($G196=Tabelid!$L$5,IFERROR(SUMIFS($E:$E,$G:$G,Tabelid!$L$1,$C:$C,Tabelid!$J$4,$H:$H,V$2)/SUMIFS($E:$E,$G:$G,Tabelid!$L$1,$C:$C,Tabelid!$J$4),0),""))),"")</f>
        <v>0</v>
      </c>
      <c r="W196" s="31">
        <f ca="1">IFERROR(IF($G196=Tabelid!$L$6,Eksplikatsioon!AB197/SUM(Eksplikatsioon!$O197:'Eksplikatsioon'!$AG197),IF($G196=Tabelid!$L$4,IFERROR(SUMIFS($E:$E,$G:$G,Tabelid!$L$1,$C:$C,Tabelid!$J$4,$H:$H,W$2,$A:$A,$A196)/SUMIFS($E:$E,$G:$G,Tabelid!$L$1,$C:$C,Tabelid!$J$4,$A:$A,$A196),0),IF($G196=Tabelid!$L$5,IFERROR(SUMIFS($E:$E,$G:$G,Tabelid!$L$1,$C:$C,Tabelid!$J$4,$H:$H,W$2)/SUMIFS($E:$E,$G:$G,Tabelid!$L$1,$C:$C,Tabelid!$J$4),0),""))),"")</f>
        <v>0</v>
      </c>
      <c r="X196" s="31">
        <f ca="1">IFERROR(IF($G196=Tabelid!$L$6,Eksplikatsioon!AC197/SUM(Eksplikatsioon!$O197:'Eksplikatsioon'!$AG197),IF($G196=Tabelid!$L$4,IFERROR(SUMIFS($E:$E,$G:$G,Tabelid!$L$1,$C:$C,Tabelid!$J$4,$H:$H,X$2,$A:$A,$A196)/SUMIFS($E:$E,$G:$G,Tabelid!$L$1,$C:$C,Tabelid!$J$4,$A:$A,$A196),0),IF($G196=Tabelid!$L$5,IFERROR(SUMIFS($E:$E,$G:$G,Tabelid!$L$1,$C:$C,Tabelid!$J$4,$H:$H,X$2)/SUMIFS($E:$E,$G:$G,Tabelid!$L$1,$C:$C,Tabelid!$J$4),0),""))),"")</f>
        <v>0</v>
      </c>
      <c r="Y196" s="31">
        <f ca="1">IFERROR(IF($G196=Tabelid!$L$6,Eksplikatsioon!AD197/SUM(Eksplikatsioon!$O197:'Eksplikatsioon'!$AG197),IF($G196=Tabelid!$L$4,IFERROR(SUMIFS($E:$E,$G:$G,Tabelid!$L$1,$C:$C,Tabelid!$J$4,$H:$H,Y$2,$A:$A,$A196)/SUMIFS($E:$E,$G:$G,Tabelid!$L$1,$C:$C,Tabelid!$J$4,$A:$A,$A196),0),IF($G196=Tabelid!$L$5,IFERROR(SUMIFS($E:$E,$G:$G,Tabelid!$L$1,$C:$C,Tabelid!$J$4,$H:$H,Y$2)/SUMIFS($E:$E,$G:$G,Tabelid!$L$1,$C:$C,Tabelid!$J$4),0),""))),"")</f>
        <v>0</v>
      </c>
      <c r="Z196" s="31">
        <f ca="1">IFERROR(IF($G196=Tabelid!$L$6,Eksplikatsioon!AE197/SUM(Eksplikatsioon!$O197:'Eksplikatsioon'!$AG197),IF($G196=Tabelid!$L$4,IFERROR(SUMIFS($E:$E,$G:$G,Tabelid!$L$1,$C:$C,Tabelid!$J$4,$H:$H,Z$2,$A:$A,$A196)/SUMIFS($E:$E,$G:$G,Tabelid!$L$1,$C:$C,Tabelid!$J$4,$A:$A,$A196),0),IF($G196=Tabelid!$L$5,IFERROR(SUMIFS($E:$E,$G:$G,Tabelid!$L$1,$C:$C,Tabelid!$J$4,$H:$H,Z$2)/SUMIFS($E:$E,$G:$G,Tabelid!$L$1,$C:$C,Tabelid!$J$4),0),""))),"")</f>
        <v>0</v>
      </c>
      <c r="AA196" s="31">
        <f ca="1">IFERROR(IF($G196=Tabelid!$L$6,Eksplikatsioon!AF197/SUM(Eksplikatsioon!$O197:'Eksplikatsioon'!$AG197),IF($G196=Tabelid!$L$4,IFERROR(SUMIFS($E:$E,$G:$G,Tabelid!$L$1,$C:$C,Tabelid!$J$4,$H:$H,AA$2,$A:$A,$A196)/SUMIFS($E:$E,$G:$G,Tabelid!$L$1,$C:$C,Tabelid!$J$4,$A:$A,$A196),0),IF($G196=Tabelid!$L$5,IFERROR(SUMIFS($E:$E,$G:$G,Tabelid!$L$1,$C:$C,Tabelid!$J$4,$H:$H,AA$2)/SUMIFS($E:$E,$G:$G,Tabelid!$L$1,$C:$C,Tabelid!$J$4),0),""))),"")</f>
        <v>0</v>
      </c>
      <c r="AB196" s="31">
        <f ca="1">IFERROR(IF($G196=Tabelid!$L$6,Eksplikatsioon!AG197/SUM(Eksplikatsioon!$O197:'Eksplikatsioon'!$AG197),IF($G196=Tabelid!$L$4,IFERROR(SUMIFS($E:$E,$G:$G,Tabelid!$L$1,$C:$C,Tabelid!$J$4,$H:$H,AB$2,$A:$A,$A196)/SUMIFS($E:$E,$G:$G,Tabelid!$L$1,$C:$C,Tabelid!$J$4,$A:$A,$A196),0),IF($G196=Tabelid!$L$5,IFERROR(SUMIFS($E:$E,$G:$G,Tabelid!$L$1,$C:$C,Tabelid!$J$4,$H:$H,AB$2)/SUMIFS($E:$E,$G:$G,Tabelid!$L$1,$C:$C,Tabelid!$J$4),0),""))),"")</f>
        <v>0</v>
      </c>
      <c r="AC196" s="31">
        <f ca="1">IFERROR(IF($G196=Tabelid!$L$6,$E196*J196,IFERROR($E196*J196/SUM($J196:$AB196)*(Eksplikatsioon!O197)/SUMPRODUCT($J196:$AB196,Eksplikatsioon!$O197:$AG197),"")),"")</f>
        <v>5.4126790489705069E-2</v>
      </c>
      <c r="AD196" s="31">
        <f ca="1">IFERROR(IF($G196=Tabelid!$L$6,$E196*K196,IFERROR($E196*K196/SUM($J196:$AB196)*(Eksplikatsioon!P197)/SUMPRODUCT($J196:$AB196,Eksplikatsioon!$O197:$AG197),"")),"")</f>
        <v>4.9325896221540568E-3</v>
      </c>
      <c r="AE196" s="31">
        <f ca="1">IFERROR(IF($G196=Tabelid!$L$6,$E196*L196,IFERROR($E196*L196/SUM($J196:$AB196)*(Eksplikatsioon!Q197)/SUMPRODUCT($J196:$AB196,Eksplikatsioon!$O197:$AG197),"")),"")</f>
        <v>0</v>
      </c>
      <c r="AF196" s="31">
        <f ca="1">IFERROR(IF($G196=Tabelid!$L$6,$E196*M196,IFERROR($E196*M196/SUM($J196:$AB196)*(Eksplikatsioon!R197)/SUMPRODUCT($J196:$AB196,Eksplikatsioon!$O197:$AG197),"")),"")</f>
        <v>1.6705459875135158</v>
      </c>
      <c r="AG196" s="31">
        <f ca="1">IFERROR(IF($G196=Tabelid!$L$6,$E196*N196,IFERROR($E196*N196/SUM($J196:$AB196)*(Eksplikatsioon!S197)/SUMPRODUCT($J196:$AB196,Eksplikatsioon!$O197:$AG197),"")),"")</f>
        <v>0</v>
      </c>
      <c r="AH196" s="31">
        <f ca="1">IFERROR(IF($G196=Tabelid!$L$6,$E196*O196,IFERROR($E196*O196/SUM($J196:$AB196)*(Eksplikatsioon!T197)/SUMPRODUCT($J196:$AB196,Eksplikatsioon!$O197:$AG197),"")),"")</f>
        <v>0</v>
      </c>
      <c r="AI196" s="31">
        <f ca="1">IFERROR(IF($G196=Tabelid!$L$6,$E196*P196,IFERROR($E196*P196/SUM($J196:$AB196)*(Eksplikatsioon!U197)/SUMPRODUCT($J196:$AB196,Eksplikatsioon!$O197:$AG197),"")),"")</f>
        <v>0</v>
      </c>
      <c r="AJ196" s="31">
        <f ca="1">IFERROR(IF($G196=Tabelid!$L$6,$E196*Q196,IFERROR($E196*Q196/SUM($J196:$AB196)*(Eksplikatsioon!V197)/SUMPRODUCT($J196:$AB196,Eksplikatsioon!$O197:$AG197),"")),"")</f>
        <v>0</v>
      </c>
      <c r="AK196" s="31">
        <f ca="1">IFERROR(IF($G196=Tabelid!$L$6,$E196*R196,IFERROR($E196*R196/SUM($J196:$AB196)*(Eksplikatsioon!W197)/SUMPRODUCT($J196:$AB196,Eksplikatsioon!$O197:$AG197),"")),"")</f>
        <v>0</v>
      </c>
      <c r="AL196" s="31">
        <f ca="1">IFERROR(IF($G196=Tabelid!$L$6,$E196*S196,IFERROR($E196*S196/SUM($J196:$AB196)*(Eksplikatsioon!X197)/SUMPRODUCT($J196:$AB196,Eksplikatsioon!$O197:$AG197),"")),"")</f>
        <v>0</v>
      </c>
      <c r="AM196" s="31">
        <f ca="1">IFERROR(IF($G196=Tabelid!$L$6,$E196*T196,IFERROR($E196*T196/SUM($J196:$AB196)*(Eksplikatsioon!Y197)/SUMPRODUCT($J196:$AB196,Eksplikatsioon!$O197:$AG197),"")),"")</f>
        <v>0.17039463237462471</v>
      </c>
      <c r="AN196" s="31">
        <f ca="1">IFERROR(IF($G196=Tabelid!$L$6,$E196*U196,IFERROR($E196*U196/SUM($J196:$AB196)*(Eksplikatsioon!Z197)/SUMPRODUCT($J196:$AB196,Eksplikatsioon!$O197:$AG197),"")),"")</f>
        <v>0</v>
      </c>
      <c r="AO196" s="31">
        <f ca="1">IFERROR(IF($G196=Tabelid!$L$6,$E196*V196,IFERROR($E196*V196/SUM($J196:$AB196)*(Eksplikatsioon!AA197)/SUMPRODUCT($J196:$AB196,Eksplikatsioon!$O197:$AG197),"")),"")</f>
        <v>0</v>
      </c>
      <c r="AP196" s="31">
        <f ca="1">IFERROR(IF($G196=Tabelid!$L$6,$E196*W196,IFERROR($E196*W196/SUM($J196:$AB196)*(Eksplikatsioon!AB197)/SUMPRODUCT($J196:$AB196,Eksplikatsioon!$O197:$AG197),"")),"")</f>
        <v>0</v>
      </c>
      <c r="AQ196" s="31">
        <f ca="1">IFERROR(IF($G196=Tabelid!$L$6,$E196*X196,IFERROR($E196*X196/SUM($J196:$AB196)*(Eksplikatsioon!AC197)/SUMPRODUCT($J196:$AB196,Eksplikatsioon!$O197:$AG197),"")),"")</f>
        <v>0</v>
      </c>
      <c r="AR196" s="31">
        <f ca="1">IFERROR(IF($G196=Tabelid!$L$6,$E196*Y196,IFERROR($E196*Y196/SUM($J196:$AB196)*(Eksplikatsioon!AD197)/SUMPRODUCT($J196:$AB196,Eksplikatsioon!$O197:$AG197),"")),"")</f>
        <v>0</v>
      </c>
      <c r="AS196" s="31">
        <f ca="1">IFERROR(IF($G196=Tabelid!$L$6,$E196*Z196,IFERROR($E196*Z196/SUM($J196:$AB196)*(Eksplikatsioon!AE197)/SUMPRODUCT($J196:$AB196,Eksplikatsioon!$O197:$AG197),"")),"")</f>
        <v>0</v>
      </c>
      <c r="AT196" s="31">
        <f ca="1">IFERROR(IF($G196=Tabelid!$L$6,$E196*AA196,IFERROR($E196*AA196/SUM($J196:$AB196)*(Eksplikatsioon!AF197)/SUMPRODUCT($J196:$AB196,Eksplikatsioon!$O197:$AG197),"")),"")</f>
        <v>0</v>
      </c>
      <c r="AU196" s="31">
        <f ca="1">IFERROR(IF($G196=Tabelid!$L$6,$E196*AB196,IFERROR($E196*AB196/SUM($J196:$AB196)*(Eksplikatsioon!AG197)/SUMPRODUCT($J196:$AB196,Eksplikatsioon!$O197:$AG197),"")),"")</f>
        <v>0</v>
      </c>
    </row>
    <row r="197" spans="1:47" x14ac:dyDescent="0.35">
      <c r="A197" s="23" t="str">
        <f>IF(Eksplikatsioon!A198=0,"",Eksplikatsioon!A198)</f>
        <v>04</v>
      </c>
      <c r="B197" s="60">
        <f>IF(Eksplikatsioon!B198=0,"",Eksplikatsioon!B198)</f>
        <v>421</v>
      </c>
      <c r="C197" s="23" t="str">
        <f>IF(Eksplikatsioon!C198=0,"",Eksplikatsioon!C198)</f>
        <v>ÜÜRITAV PIND</v>
      </c>
      <c r="D197" s="23" t="str">
        <f>IF(Eksplikatsioon!D198=0,"",Eksplikatsioon!D198)</f>
        <v>Koristus- ja hooldusruum</v>
      </c>
      <c r="E197" s="58">
        <f>IF(Eksplikatsioon!F198=0,"",Eksplikatsioon!F198)</f>
        <v>5.6</v>
      </c>
      <c r="F197" s="23" t="str">
        <f>IF(Eksplikatsioon!H198=0,"",Eksplikatsioon!H198)</f>
        <v/>
      </c>
      <c r="G197" s="23" t="str">
        <f>IF(Eksplikatsioon!J198=0,"",Eksplikatsioon!J198)</f>
        <v>Ühiskasutuses muu pind (hoone)</v>
      </c>
      <c r="H197" s="23" t="str">
        <f>IF(Eksplikatsioon!K198=0,"",Eksplikatsioon!K198)</f>
        <v/>
      </c>
      <c r="I197" s="23" t="str">
        <f>IF(Eksplikatsioon!L198=0,"",Eksplikatsioon!L198)</f>
        <v/>
      </c>
      <c r="J197" s="31">
        <f ca="1">IFERROR(IF($G197=Tabelid!$L$6,Eksplikatsioon!O198/SUM(Eksplikatsioon!$O198:'Eksplikatsioon'!$AG198),IF($G197=Tabelid!$L$4,IFERROR(SUMIFS($E:$E,$G:$G,Tabelid!$L$1,$C:$C,Tabelid!$J$4,$H:$H,J$2,$A:$A,$A197)/SUMIFS($E:$E,$G:$G,Tabelid!$L$1,$C:$C,Tabelid!$J$4,$A:$A,$A197),0),IF($G197=Tabelid!$L$5,IFERROR(SUMIFS($E:$E,$G:$G,Tabelid!$L$1,$C:$C,Tabelid!$J$4,$H:$H,J$2)/SUMIFS($E:$E,$G:$G,Tabelid!$L$1,$C:$C,Tabelid!$J$4),0),""))),"")</f>
        <v>5.4688634054289476E-2</v>
      </c>
      <c r="K197" s="31">
        <f ca="1">IFERROR(IF($G197=Tabelid!$L$6,Eksplikatsioon!P198/SUM(Eksplikatsioon!$O198:'Eksplikatsioon'!$AG198),IF($G197=Tabelid!$L$4,IFERROR(SUMIFS($E:$E,$G:$G,Tabelid!$L$1,$C:$C,Tabelid!$J$4,$H:$H,K$2,$A:$A,$A197)/SUMIFS($E:$E,$G:$G,Tabelid!$L$1,$C:$C,Tabelid!$J$4,$A:$A,$A197),0),IF($G197=Tabelid!$L$5,IFERROR(SUMIFS($E:$E,$G:$G,Tabelid!$L$1,$C:$C,Tabelid!$J$4,$H:$H,K$2)/SUMIFS($E:$E,$G:$G,Tabelid!$L$1,$C:$C,Tabelid!$J$4),0),""))),"")</f>
        <v>1.4951371752068522E-2</v>
      </c>
      <c r="L197" s="31">
        <f ca="1">IFERROR(IF($G197=Tabelid!$L$6,Eksplikatsioon!Q198/SUM(Eksplikatsioon!$O198:'Eksplikatsioon'!$AG198),IF($G197=Tabelid!$L$4,IFERROR(SUMIFS($E:$E,$G:$G,Tabelid!$L$1,$C:$C,Tabelid!$J$4,$H:$H,L$2,$A:$A,$A197)/SUMIFS($E:$E,$G:$G,Tabelid!$L$1,$C:$C,Tabelid!$J$4,$A:$A,$A197),0),IF($G197=Tabelid!$L$5,IFERROR(SUMIFS($E:$E,$G:$G,Tabelid!$L$1,$C:$C,Tabelid!$J$4,$H:$H,L$2)/SUMIFS($E:$E,$G:$G,Tabelid!$L$1,$C:$C,Tabelid!$J$4),0),""))),"")</f>
        <v>0.24520975468137618</v>
      </c>
      <c r="M197" s="31">
        <f ca="1">IFERROR(IF($G197=Tabelid!$L$6,Eksplikatsioon!R198/SUM(Eksplikatsioon!$O198:'Eksplikatsioon'!$AG198),IF($G197=Tabelid!$L$4,IFERROR(SUMIFS($E:$E,$G:$G,Tabelid!$L$1,$C:$C,Tabelid!$J$4,$H:$H,M$2,$A:$A,$A197)/SUMIFS($E:$E,$G:$G,Tabelid!$L$1,$C:$C,Tabelid!$J$4,$A:$A,$A197),0),IF($G197=Tabelid!$L$5,IFERROR(SUMIFS($E:$E,$G:$G,Tabelid!$L$1,$C:$C,Tabelid!$J$4,$H:$H,M$2)/SUMIFS($E:$E,$G:$G,Tabelid!$L$1,$C:$C,Tabelid!$J$4),0),""))),"")</f>
        <v>0.37788503411235314</v>
      </c>
      <c r="N197" s="31">
        <f ca="1">IFERROR(IF($G197=Tabelid!$L$6,Eksplikatsioon!S198/SUM(Eksplikatsioon!$O198:'Eksplikatsioon'!$AG198),IF($G197=Tabelid!$L$4,IFERROR(SUMIFS($E:$E,$G:$G,Tabelid!$L$1,$C:$C,Tabelid!$J$4,$H:$H,N$2,$A:$A,$A197)/SUMIFS($E:$E,$G:$G,Tabelid!$L$1,$C:$C,Tabelid!$J$4,$A:$A,$A197),0),IF($G197=Tabelid!$L$5,IFERROR(SUMIFS($E:$E,$G:$G,Tabelid!$L$1,$C:$C,Tabelid!$J$4,$H:$H,N$2)/SUMIFS($E:$E,$G:$G,Tabelid!$L$1,$C:$C,Tabelid!$J$4),0),""))),"")</f>
        <v>0</v>
      </c>
      <c r="O197" s="31">
        <f ca="1">IFERROR(IF($G197=Tabelid!$L$6,Eksplikatsioon!T198/SUM(Eksplikatsioon!$O198:'Eksplikatsioon'!$AG198),IF($G197=Tabelid!$L$4,IFERROR(SUMIFS($E:$E,$G:$G,Tabelid!$L$1,$C:$C,Tabelid!$J$4,$H:$H,O$2,$A:$A,$A197)/SUMIFS($E:$E,$G:$G,Tabelid!$L$1,$C:$C,Tabelid!$J$4,$A:$A,$A197),0),IF($G197=Tabelid!$L$5,IFERROR(SUMIFS($E:$E,$G:$G,Tabelid!$L$1,$C:$C,Tabelid!$J$4,$H:$H,O$2)/SUMIFS($E:$E,$G:$G,Tabelid!$L$1,$C:$C,Tabelid!$J$4),0),""))),"")</f>
        <v>0</v>
      </c>
      <c r="P197" s="31">
        <f ca="1">IFERROR(IF($G197=Tabelid!$L$6,Eksplikatsioon!U198/SUM(Eksplikatsioon!$O198:'Eksplikatsioon'!$AG198),IF($G197=Tabelid!$L$4,IFERROR(SUMIFS($E:$E,$G:$G,Tabelid!$L$1,$C:$C,Tabelid!$J$4,$H:$H,P$2,$A:$A,$A197)/SUMIFS($E:$E,$G:$G,Tabelid!$L$1,$C:$C,Tabelid!$J$4,$A:$A,$A197),0),IF($G197=Tabelid!$L$5,IFERROR(SUMIFS($E:$E,$G:$G,Tabelid!$L$1,$C:$C,Tabelid!$J$4,$H:$H,P$2)/SUMIFS($E:$E,$G:$G,Tabelid!$L$1,$C:$C,Tabelid!$J$4),0),""))),"")</f>
        <v>0</v>
      </c>
      <c r="Q197" s="31">
        <f ca="1">IFERROR(IF($G197=Tabelid!$L$6,Eksplikatsioon!V198/SUM(Eksplikatsioon!$O198:'Eksplikatsioon'!$AG198),IF($G197=Tabelid!$L$4,IFERROR(SUMIFS($E:$E,$G:$G,Tabelid!$L$1,$C:$C,Tabelid!$J$4,$H:$H,Q$2,$A:$A,$A197)/SUMIFS($E:$E,$G:$G,Tabelid!$L$1,$C:$C,Tabelid!$J$4,$A:$A,$A197),0),IF($G197=Tabelid!$L$5,IFERROR(SUMIFS($E:$E,$G:$G,Tabelid!$L$1,$C:$C,Tabelid!$J$4,$H:$H,Q$2)/SUMIFS($E:$E,$G:$G,Tabelid!$L$1,$C:$C,Tabelid!$J$4),0),""))),"")</f>
        <v>0</v>
      </c>
      <c r="R197" s="31">
        <f ca="1">IFERROR(IF($G197=Tabelid!$L$6,Eksplikatsioon!W198/SUM(Eksplikatsioon!$O198:'Eksplikatsioon'!$AG198),IF($G197=Tabelid!$L$4,IFERROR(SUMIFS($E:$E,$G:$G,Tabelid!$L$1,$C:$C,Tabelid!$J$4,$H:$H,R$2,$A:$A,$A197)/SUMIFS($E:$E,$G:$G,Tabelid!$L$1,$C:$C,Tabelid!$J$4,$A:$A,$A197),0),IF($G197=Tabelid!$L$5,IFERROR(SUMIFS($E:$E,$G:$G,Tabelid!$L$1,$C:$C,Tabelid!$J$4,$H:$H,R$2)/SUMIFS($E:$E,$G:$G,Tabelid!$L$1,$C:$C,Tabelid!$J$4),0),""))),"")</f>
        <v>0</v>
      </c>
      <c r="S197" s="31">
        <f ca="1">IFERROR(IF($G197=Tabelid!$L$6,Eksplikatsioon!X198/SUM(Eksplikatsioon!$O198:'Eksplikatsioon'!$AG198),IF($G197=Tabelid!$L$4,IFERROR(SUMIFS($E:$E,$G:$G,Tabelid!$L$1,$C:$C,Tabelid!$J$4,$H:$H,S$2,$A:$A,$A197)/SUMIFS($E:$E,$G:$G,Tabelid!$L$1,$C:$C,Tabelid!$J$4,$A:$A,$A197),0),IF($G197=Tabelid!$L$5,IFERROR(SUMIFS($E:$E,$G:$G,Tabelid!$L$1,$C:$C,Tabelid!$J$4,$H:$H,S$2)/SUMIFS($E:$E,$G:$G,Tabelid!$L$1,$C:$C,Tabelid!$J$4),0),""))),"")</f>
        <v>0</v>
      </c>
      <c r="T197" s="31">
        <f ca="1">IFERROR(IF($G197=Tabelid!$L$6,Eksplikatsioon!Y198/SUM(Eksplikatsioon!$O198:'Eksplikatsioon'!$AG198),IF($G197=Tabelid!$L$4,IFERROR(SUMIFS($E:$E,$G:$G,Tabelid!$L$1,$C:$C,Tabelid!$J$4,$H:$H,T$2,$A:$A,$A197)/SUMIFS($E:$E,$G:$G,Tabelid!$L$1,$C:$C,Tabelid!$J$4,$A:$A,$A197),0),IF($G197=Tabelid!$L$5,IFERROR(SUMIFS($E:$E,$G:$G,Tabelid!$L$1,$C:$C,Tabelid!$J$4,$H:$H,T$2)/SUMIFS($E:$E,$G:$G,Tabelid!$L$1,$C:$C,Tabelid!$J$4),0),""))),"")</f>
        <v>0.19865002177384242</v>
      </c>
      <c r="U197" s="31">
        <f ca="1">IFERROR(IF($G197=Tabelid!$L$6,Eksplikatsioon!Z198/SUM(Eksplikatsioon!$O198:'Eksplikatsioon'!$AG198),IF($G197=Tabelid!$L$4,IFERROR(SUMIFS($E:$E,$G:$G,Tabelid!$L$1,$C:$C,Tabelid!$J$4,$H:$H,U$2,$A:$A,$A197)/SUMIFS($E:$E,$G:$G,Tabelid!$L$1,$C:$C,Tabelid!$J$4,$A:$A,$A197),0),IF($G197=Tabelid!$L$5,IFERROR(SUMIFS($E:$E,$G:$G,Tabelid!$L$1,$C:$C,Tabelid!$J$4,$H:$H,U$2)/SUMIFS($E:$E,$G:$G,Tabelid!$L$1,$C:$C,Tabelid!$J$4),0),""))),"")</f>
        <v>0.10861518362607059</v>
      </c>
      <c r="V197" s="31">
        <f ca="1">IFERROR(IF($G197=Tabelid!$L$6,Eksplikatsioon!AA198/SUM(Eksplikatsioon!$O198:'Eksplikatsioon'!$AG198),IF($G197=Tabelid!$L$4,IFERROR(SUMIFS($E:$E,$G:$G,Tabelid!$L$1,$C:$C,Tabelid!$J$4,$H:$H,V$2,$A:$A,$A197)/SUMIFS($E:$E,$G:$G,Tabelid!$L$1,$C:$C,Tabelid!$J$4,$A:$A,$A197),0),IF($G197=Tabelid!$L$5,IFERROR(SUMIFS($E:$E,$G:$G,Tabelid!$L$1,$C:$C,Tabelid!$J$4,$H:$H,V$2)/SUMIFS($E:$E,$G:$G,Tabelid!$L$1,$C:$C,Tabelid!$J$4),0),""))),"")</f>
        <v>0</v>
      </c>
      <c r="W197" s="31">
        <f ca="1">IFERROR(IF($G197=Tabelid!$L$6,Eksplikatsioon!AB198/SUM(Eksplikatsioon!$O198:'Eksplikatsioon'!$AG198),IF($G197=Tabelid!$L$4,IFERROR(SUMIFS($E:$E,$G:$G,Tabelid!$L$1,$C:$C,Tabelid!$J$4,$H:$H,W$2,$A:$A,$A197)/SUMIFS($E:$E,$G:$G,Tabelid!$L$1,$C:$C,Tabelid!$J$4,$A:$A,$A197),0),IF($G197=Tabelid!$L$5,IFERROR(SUMIFS($E:$E,$G:$G,Tabelid!$L$1,$C:$C,Tabelid!$J$4,$H:$H,W$2)/SUMIFS($E:$E,$G:$G,Tabelid!$L$1,$C:$C,Tabelid!$J$4),0),""))),"")</f>
        <v>0</v>
      </c>
      <c r="X197" s="31">
        <f ca="1">IFERROR(IF($G197=Tabelid!$L$6,Eksplikatsioon!AC198/SUM(Eksplikatsioon!$O198:'Eksplikatsioon'!$AG198),IF($G197=Tabelid!$L$4,IFERROR(SUMIFS($E:$E,$G:$G,Tabelid!$L$1,$C:$C,Tabelid!$J$4,$H:$H,X$2,$A:$A,$A197)/SUMIFS($E:$E,$G:$G,Tabelid!$L$1,$C:$C,Tabelid!$J$4,$A:$A,$A197),0),IF($G197=Tabelid!$L$5,IFERROR(SUMIFS($E:$E,$G:$G,Tabelid!$L$1,$C:$C,Tabelid!$J$4,$H:$H,X$2)/SUMIFS($E:$E,$G:$G,Tabelid!$L$1,$C:$C,Tabelid!$J$4),0),""))),"")</f>
        <v>0</v>
      </c>
      <c r="Y197" s="31">
        <f ca="1">IFERROR(IF($G197=Tabelid!$L$6,Eksplikatsioon!AD198/SUM(Eksplikatsioon!$O198:'Eksplikatsioon'!$AG198),IF($G197=Tabelid!$L$4,IFERROR(SUMIFS($E:$E,$G:$G,Tabelid!$L$1,$C:$C,Tabelid!$J$4,$H:$H,Y$2,$A:$A,$A197)/SUMIFS($E:$E,$G:$G,Tabelid!$L$1,$C:$C,Tabelid!$J$4,$A:$A,$A197),0),IF($G197=Tabelid!$L$5,IFERROR(SUMIFS($E:$E,$G:$G,Tabelid!$L$1,$C:$C,Tabelid!$J$4,$H:$H,Y$2)/SUMIFS($E:$E,$G:$G,Tabelid!$L$1,$C:$C,Tabelid!$J$4),0),""))),"")</f>
        <v>0</v>
      </c>
      <c r="Z197" s="31">
        <f ca="1">IFERROR(IF($G197=Tabelid!$L$6,Eksplikatsioon!AE198/SUM(Eksplikatsioon!$O198:'Eksplikatsioon'!$AG198),IF($G197=Tabelid!$L$4,IFERROR(SUMIFS($E:$E,$G:$G,Tabelid!$L$1,$C:$C,Tabelid!$J$4,$H:$H,Z$2,$A:$A,$A197)/SUMIFS($E:$E,$G:$G,Tabelid!$L$1,$C:$C,Tabelid!$J$4,$A:$A,$A197),0),IF($G197=Tabelid!$L$5,IFERROR(SUMIFS($E:$E,$G:$G,Tabelid!$L$1,$C:$C,Tabelid!$J$4,$H:$H,Z$2)/SUMIFS($E:$E,$G:$G,Tabelid!$L$1,$C:$C,Tabelid!$J$4),0),""))),"")</f>
        <v>0</v>
      </c>
      <c r="AA197" s="31">
        <f ca="1">IFERROR(IF($G197=Tabelid!$L$6,Eksplikatsioon!AF198/SUM(Eksplikatsioon!$O198:'Eksplikatsioon'!$AG198),IF($G197=Tabelid!$L$4,IFERROR(SUMIFS($E:$E,$G:$G,Tabelid!$L$1,$C:$C,Tabelid!$J$4,$H:$H,AA$2,$A:$A,$A197)/SUMIFS($E:$E,$G:$G,Tabelid!$L$1,$C:$C,Tabelid!$J$4,$A:$A,$A197),0),IF($G197=Tabelid!$L$5,IFERROR(SUMIFS($E:$E,$G:$G,Tabelid!$L$1,$C:$C,Tabelid!$J$4,$H:$H,AA$2)/SUMIFS($E:$E,$G:$G,Tabelid!$L$1,$C:$C,Tabelid!$J$4),0),""))),"")</f>
        <v>0</v>
      </c>
      <c r="AB197" s="31">
        <f ca="1">IFERROR(IF($G197=Tabelid!$L$6,Eksplikatsioon!AG198/SUM(Eksplikatsioon!$O198:'Eksplikatsioon'!$AG198),IF($G197=Tabelid!$L$4,IFERROR(SUMIFS($E:$E,$G:$G,Tabelid!$L$1,$C:$C,Tabelid!$J$4,$H:$H,AB$2,$A:$A,$A197)/SUMIFS($E:$E,$G:$G,Tabelid!$L$1,$C:$C,Tabelid!$J$4,$A:$A,$A197),0),IF($G197=Tabelid!$L$5,IFERROR(SUMIFS($E:$E,$G:$G,Tabelid!$L$1,$C:$C,Tabelid!$J$4,$H:$H,AB$2)/SUMIFS($E:$E,$G:$G,Tabelid!$L$1,$C:$C,Tabelid!$J$4),0),""))),"")</f>
        <v>0</v>
      </c>
      <c r="AC197" s="31">
        <f ca="1">IFERROR(IF($G197=Tabelid!$L$6,$E197*J197,IFERROR($E197*J197/SUM($J197:$AB197)*(Eksplikatsioon!O198)/SUMPRODUCT($J197:$AB197,Eksplikatsioon!$O198:$AG198),"")),"")</f>
        <v>0.1472699058736355</v>
      </c>
      <c r="AD197" s="31">
        <f ca="1">IFERROR(IF($G197=Tabelid!$L$6,$E197*K197,IFERROR($E197*K197/SUM($J197:$AB197)*(Eksplikatsioon!P198)/SUMPRODUCT($J197:$AB197,Eksplikatsioon!$O198:$AG198),"")),"")</f>
        <v>1.3936930503278048E-2</v>
      </c>
      <c r="AE197" s="31">
        <f ca="1">IFERROR(IF($G197=Tabelid!$L$6,$E197*L197,IFERROR($E197*L197/SUM($J197:$AB197)*(Eksplikatsioon!Q198)/SUMPRODUCT($J197:$AB197,Eksplikatsioon!$O198:$AG198),"")),"")</f>
        <v>1.5746100440831403</v>
      </c>
      <c r="AF197" s="31">
        <f ca="1">IFERROR(IF($G197=Tabelid!$L$6,$E197*M197,IFERROR($E197*M197/SUM($J197:$AB197)*(Eksplikatsioon!R198)/SUMPRODUCT($J197:$AB197,Eksplikatsioon!$O198:$AG198),"")),"")</f>
        <v>3.6790113778531879</v>
      </c>
      <c r="AG197" s="31">
        <f ca="1">IFERROR(IF($G197=Tabelid!$L$6,$E197*N197,IFERROR($E197*N197/SUM($J197:$AB197)*(Eksplikatsioon!S198)/SUMPRODUCT($J197:$AB197,Eksplikatsioon!$O198:$AG198),"")),"")</f>
        <v>0</v>
      </c>
      <c r="AH197" s="31">
        <f ca="1">IFERROR(IF($G197=Tabelid!$L$6,$E197*O197,IFERROR($E197*O197/SUM($J197:$AB197)*(Eksplikatsioon!T198)/SUMPRODUCT($J197:$AB197,Eksplikatsioon!$O198:$AG198),"")),"")</f>
        <v>0</v>
      </c>
      <c r="AI197" s="31">
        <f ca="1">IFERROR(IF($G197=Tabelid!$L$6,$E197*P197,IFERROR($E197*P197/SUM($J197:$AB197)*(Eksplikatsioon!U198)/SUMPRODUCT($J197:$AB197,Eksplikatsioon!$O198:$AG198),"")),"")</f>
        <v>0</v>
      </c>
      <c r="AJ197" s="31">
        <f ca="1">IFERROR(IF($G197=Tabelid!$L$6,$E197*Q197,IFERROR($E197*Q197/SUM($J197:$AB197)*(Eksplikatsioon!V198)/SUMPRODUCT($J197:$AB197,Eksplikatsioon!$O198:$AG198),"")),"")</f>
        <v>0</v>
      </c>
      <c r="AK197" s="31">
        <f ca="1">IFERROR(IF($G197=Tabelid!$L$6,$E197*R197,IFERROR($E197*R197/SUM($J197:$AB197)*(Eksplikatsioon!W198)/SUMPRODUCT($J197:$AB197,Eksplikatsioon!$O198:$AG198),"")),"")</f>
        <v>0</v>
      </c>
      <c r="AL197" s="31">
        <f ca="1">IFERROR(IF($G197=Tabelid!$L$6,$E197*S197,IFERROR($E197*S197/SUM($J197:$AB197)*(Eksplikatsioon!X198)/SUMPRODUCT($J197:$AB197,Eksplikatsioon!$O198:$AG198),"")),"")</f>
        <v>0</v>
      </c>
      <c r="AM197" s="31">
        <f ca="1">IFERROR(IF($G197=Tabelid!$L$6,$E197*T197,IFERROR($E197*T197/SUM($J197:$AB197)*(Eksplikatsioon!Y198)/SUMPRODUCT($J197:$AB197,Eksplikatsioon!$O198:$AG198),"")),"")</f>
        <v>0.18517174168675729</v>
      </c>
      <c r="AN197" s="31">
        <f ca="1">IFERROR(IF($G197=Tabelid!$L$6,$E197*U197,IFERROR($E197*U197/SUM($J197:$AB197)*(Eksplikatsioon!Z198)/SUMPRODUCT($J197:$AB197,Eksplikatsioon!$O198:$AG198),"")),"")</f>
        <v>0</v>
      </c>
      <c r="AO197" s="31">
        <f ca="1">IFERROR(IF($G197=Tabelid!$L$6,$E197*V197,IFERROR($E197*V197/SUM($J197:$AB197)*(Eksplikatsioon!AA198)/SUMPRODUCT($J197:$AB197,Eksplikatsioon!$O198:$AG198),"")),"")</f>
        <v>0</v>
      </c>
      <c r="AP197" s="31">
        <f ca="1">IFERROR(IF($G197=Tabelid!$L$6,$E197*W197,IFERROR($E197*W197/SUM($J197:$AB197)*(Eksplikatsioon!AB198)/SUMPRODUCT($J197:$AB197,Eksplikatsioon!$O198:$AG198),"")),"")</f>
        <v>0</v>
      </c>
      <c r="AQ197" s="31">
        <f ca="1">IFERROR(IF($G197=Tabelid!$L$6,$E197*X197,IFERROR($E197*X197/SUM($J197:$AB197)*(Eksplikatsioon!AC198)/SUMPRODUCT($J197:$AB197,Eksplikatsioon!$O198:$AG198),"")),"")</f>
        <v>0</v>
      </c>
      <c r="AR197" s="31">
        <f ca="1">IFERROR(IF($G197=Tabelid!$L$6,$E197*Y197,IFERROR($E197*Y197/SUM($J197:$AB197)*(Eksplikatsioon!AD198)/SUMPRODUCT($J197:$AB197,Eksplikatsioon!$O198:$AG198),"")),"")</f>
        <v>0</v>
      </c>
      <c r="AS197" s="31">
        <f ca="1">IFERROR(IF($G197=Tabelid!$L$6,$E197*Z197,IFERROR($E197*Z197/SUM($J197:$AB197)*(Eksplikatsioon!AE198)/SUMPRODUCT($J197:$AB197,Eksplikatsioon!$O198:$AG198),"")),"")</f>
        <v>0</v>
      </c>
      <c r="AT197" s="31">
        <f ca="1">IFERROR(IF($G197=Tabelid!$L$6,$E197*AA197,IFERROR($E197*AA197/SUM($J197:$AB197)*(Eksplikatsioon!AF198)/SUMPRODUCT($J197:$AB197,Eksplikatsioon!$O198:$AG198),"")),"")</f>
        <v>0</v>
      </c>
      <c r="AU197" s="31">
        <f ca="1">IFERROR(IF($G197=Tabelid!$L$6,$E197*AB197,IFERROR($E197*AB197/SUM($J197:$AB197)*(Eksplikatsioon!AG198)/SUMPRODUCT($J197:$AB197,Eksplikatsioon!$O198:$AG198),"")),"")</f>
        <v>0</v>
      </c>
    </row>
    <row r="198" spans="1:47" x14ac:dyDescent="0.35">
      <c r="A198" s="23" t="str">
        <f>IF(Eksplikatsioon!A199=0,"",Eksplikatsioon!A199)</f>
        <v>04</v>
      </c>
      <c r="B198" s="60">
        <f>IF(Eksplikatsioon!B199=0,"",Eksplikatsioon!B199)</f>
        <v>422</v>
      </c>
      <c r="C198" s="23" t="str">
        <f>IF(Eksplikatsioon!C199=0,"",Eksplikatsioon!C199)</f>
        <v>ÜÜRITAV PIND</v>
      </c>
      <c r="D198" s="23" t="str">
        <f>IF(Eksplikatsioon!D199=0,"",Eksplikatsioon!D199)</f>
        <v>Kabinet/Büroo</v>
      </c>
      <c r="E198" s="58">
        <f>IF(Eksplikatsioon!F199=0,"",Eksplikatsioon!F199)</f>
        <v>15.3</v>
      </c>
      <c r="F198" s="23" t="str">
        <f>IF(Eksplikatsioon!H199=0,"",Eksplikatsioon!H199)</f>
        <v/>
      </c>
      <c r="G198" s="23" t="str">
        <f>IF(Eksplikatsioon!J199=0,"",Eksplikatsioon!J199)</f>
        <v>Ainukasutuses pind</v>
      </c>
      <c r="H198" s="23" t="str">
        <f>IF(Eksplikatsioon!K199=0,"",Eksplikatsioon!K199)</f>
        <v>Aktiivne vakantsus</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35">
      <c r="A199" s="23" t="str">
        <f>IF(Eksplikatsioon!A200=0,"",Eksplikatsioon!A200)</f>
        <v>04</v>
      </c>
      <c r="B199" s="60">
        <f>IF(Eksplikatsioon!B200=0,"",Eksplikatsioon!B200)</f>
        <v>423</v>
      </c>
      <c r="C199" s="23" t="str">
        <f>IF(Eksplikatsioon!C200=0,"",Eksplikatsioon!C200)</f>
        <v>VERTIKAALSETE ÜHENDUSTEEDE PIND</v>
      </c>
      <c r="D199" s="23" t="str">
        <f>IF(Eksplikatsioon!D200=0,"",Eksplikatsioon!D200)</f>
        <v>Trepp/Trepikoda</v>
      </c>
      <c r="E199" s="58">
        <f>IF(Eksplikatsioon!F200=0,"",Eksplikatsioon!F200)</f>
        <v>10.5</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35">
      <c r="A200" s="23" t="str">
        <f>IF(Eksplikatsioon!A201=0,"",Eksplikatsioon!A201)</f>
        <v>04</v>
      </c>
      <c r="B200" s="60">
        <f>IF(Eksplikatsioon!B201=0,"",Eksplikatsioon!B201)</f>
        <v>424</v>
      </c>
      <c r="C200" s="23" t="str">
        <f>IF(Eksplikatsioon!C201=0,"",Eksplikatsioon!C201)</f>
        <v>ÜÜRITAV PIND</v>
      </c>
      <c r="D200" s="23" t="str">
        <f>IF(Eksplikatsioon!D201=0,"",Eksplikatsioon!D201)</f>
        <v>Eesruum</v>
      </c>
      <c r="E200" s="58">
        <f>IF(Eksplikatsioon!F201=0,"",Eksplikatsioon!F201)</f>
        <v>7.2</v>
      </c>
      <c r="F200" s="23" t="str">
        <f>IF(Eksplikatsioon!H201=0,"",Eksplikatsioon!H201)</f>
        <v/>
      </c>
      <c r="G200" s="23" t="str">
        <f>IF(Eksplikatsioon!J201=0,"",Eksplikatsioon!J201)</f>
        <v>Ainukasutuses pind</v>
      </c>
      <c r="H200" s="23" t="str">
        <f>IF(Eksplikatsioon!K201=0,"",Eksplikatsioon!K201)</f>
        <v>Prokuratuur</v>
      </c>
      <c r="I200" s="23" t="str">
        <f>IF(Eksplikatsioon!L201=0,"",Eksplikatsioon!L201)</f>
        <v>KOOLI2_03</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35">
      <c r="A201" s="23" t="str">
        <f>IF(Eksplikatsioon!A202=0,"",Eksplikatsioon!A202)</f>
        <v>04</v>
      </c>
      <c r="B201" s="60">
        <f>IF(Eksplikatsioon!B202=0,"",Eksplikatsioon!B202)</f>
        <v>425</v>
      </c>
      <c r="C201" s="23" t="str">
        <f>IF(Eksplikatsioon!C202=0,"",Eksplikatsioon!C202)</f>
        <v>ÜÜRITAV PIND</v>
      </c>
      <c r="D201" s="23" t="str">
        <f>IF(Eksplikatsioon!D202=0,"",Eksplikatsioon!D202)</f>
        <v>Koridor</v>
      </c>
      <c r="E201" s="58">
        <f>IF(Eksplikatsioon!F202=0,"",Eksplikatsioon!F202)</f>
        <v>82.6</v>
      </c>
      <c r="F201" s="23" t="str">
        <f>IF(Eksplikatsioon!H202=0,"",Eksplikatsioon!H202)</f>
        <v/>
      </c>
      <c r="G201" s="23" t="str">
        <f>IF(Eksplikatsioon!J202=0,"",Eksplikatsioon!J202)</f>
        <v>Ainukasutuses pind</v>
      </c>
      <c r="H201" s="23" t="str">
        <f>IF(Eksplikatsioon!K202=0,"",Eksplikatsioon!K202)</f>
        <v>Prokuratuur</v>
      </c>
      <c r="I201" s="23" t="str">
        <f>IF(Eksplikatsioon!L202=0,"",Eksplikatsioon!L202)</f>
        <v>KOOLI2_03</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35">
      <c r="A202" s="23" t="str">
        <f>IF(Eksplikatsioon!A203=0,"",Eksplikatsioon!A203)</f>
        <v>04</v>
      </c>
      <c r="B202" s="60">
        <f>IF(Eksplikatsioon!B203=0,"",Eksplikatsioon!B203)</f>
        <v>426</v>
      </c>
      <c r="C202" s="23" t="str">
        <f>IF(Eksplikatsioon!C203=0,"",Eksplikatsioon!C203)</f>
        <v>ÜÜRITAV PIND</v>
      </c>
      <c r="D202" s="23" t="str">
        <f>IF(Eksplikatsioon!D203=0,"",Eksplikatsioon!D203)</f>
        <v>Kabinet/Büroo</v>
      </c>
      <c r="E202" s="58">
        <f>IF(Eksplikatsioon!F203=0,"",Eksplikatsioon!F203)</f>
        <v>15.4</v>
      </c>
      <c r="F202" s="23" t="str">
        <f>IF(Eksplikatsioon!H203=0,"",Eksplikatsioon!H203)</f>
        <v/>
      </c>
      <c r="G202" s="23" t="str">
        <f>IF(Eksplikatsioon!J203=0,"",Eksplikatsioon!J203)</f>
        <v>Ainukasutuses pind</v>
      </c>
      <c r="H202" s="23" t="str">
        <f>IF(Eksplikatsioon!K203=0,"",Eksplikatsioon!K203)</f>
        <v>Prokuratuur</v>
      </c>
      <c r="I202" s="23" t="str">
        <f>IF(Eksplikatsioon!L203=0,"",Eksplikatsioon!L203)</f>
        <v>KOOLI2_03</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35">
      <c r="A203" s="23" t="str">
        <f>IF(Eksplikatsioon!A204=0,"",Eksplikatsioon!A204)</f>
        <v>04</v>
      </c>
      <c r="B203" s="60">
        <f>IF(Eksplikatsioon!B204=0,"",Eksplikatsioon!B204)</f>
        <v>427</v>
      </c>
      <c r="C203" s="23" t="str">
        <f>IF(Eksplikatsioon!C204=0,"",Eksplikatsioon!C204)</f>
        <v>ÜÜRITAV PIND</v>
      </c>
      <c r="D203" s="23" t="str">
        <f>IF(Eksplikatsioon!D204=0,"",Eksplikatsioon!D204)</f>
        <v>Kabinet/Büroo</v>
      </c>
      <c r="E203" s="58">
        <f>IF(Eksplikatsioon!F204=0,"",Eksplikatsioon!F204)</f>
        <v>15.6</v>
      </c>
      <c r="F203" s="23" t="str">
        <f>IF(Eksplikatsioon!H204=0,"",Eksplikatsioon!H204)</f>
        <v/>
      </c>
      <c r="G203" s="23" t="str">
        <f>IF(Eksplikatsioon!J204=0,"",Eksplikatsioon!J204)</f>
        <v>Ainukasutuses pind</v>
      </c>
      <c r="H203" s="23" t="str">
        <f>IF(Eksplikatsioon!K204=0,"",Eksplikatsioon!K204)</f>
        <v>Prokuratuur</v>
      </c>
      <c r="I203" s="23" t="str">
        <f>IF(Eksplikatsioon!L204=0,"",Eksplikatsioon!L204)</f>
        <v>KOOLI2_03</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35">
      <c r="A204" s="23" t="str">
        <f>IF(Eksplikatsioon!A205=0,"",Eksplikatsioon!A205)</f>
        <v>04</v>
      </c>
      <c r="B204" s="60">
        <f>IF(Eksplikatsioon!B205=0,"",Eksplikatsioon!B205)</f>
        <v>428</v>
      </c>
      <c r="C204" s="23" t="str">
        <f>IF(Eksplikatsioon!C205=0,"",Eksplikatsioon!C205)</f>
        <v>ÜÜRITAV PIND</v>
      </c>
      <c r="D204" s="23" t="str">
        <f>IF(Eksplikatsioon!D205=0,"",Eksplikatsioon!D205)</f>
        <v>Kabinet/Büroo</v>
      </c>
      <c r="E204" s="58">
        <f>IF(Eksplikatsioon!F205=0,"",Eksplikatsioon!F205)</f>
        <v>15.6</v>
      </c>
      <c r="F204" s="23" t="str">
        <f>IF(Eksplikatsioon!H205=0,"",Eksplikatsioon!H205)</f>
        <v/>
      </c>
      <c r="G204" s="23" t="str">
        <f>IF(Eksplikatsioon!J205=0,"",Eksplikatsioon!J205)</f>
        <v>Ainukasutuses pind</v>
      </c>
      <c r="H204" s="23" t="str">
        <f>IF(Eksplikatsioon!K205=0,"",Eksplikatsioon!K205)</f>
        <v>Prokuratuur</v>
      </c>
      <c r="I204" s="23" t="str">
        <f>IF(Eksplikatsioon!L205=0,"",Eksplikatsioon!L205)</f>
        <v>KOOLI2_03</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35">
      <c r="A205" s="23" t="str">
        <f>IF(Eksplikatsioon!A206=0,"",Eksplikatsioon!A206)</f>
        <v>04</v>
      </c>
      <c r="B205" s="60">
        <f>IF(Eksplikatsioon!B206=0,"",Eksplikatsioon!B206)</f>
        <v>429</v>
      </c>
      <c r="C205" s="23" t="str">
        <f>IF(Eksplikatsioon!C206=0,"",Eksplikatsioon!C206)</f>
        <v>ÜÜRITAV PIND</v>
      </c>
      <c r="D205" s="23" t="str">
        <f>IF(Eksplikatsioon!D206=0,"",Eksplikatsioon!D206)</f>
        <v>Kabinet/Büroo</v>
      </c>
      <c r="E205" s="58">
        <f>IF(Eksplikatsioon!F206=0,"",Eksplikatsioon!F206)</f>
        <v>15.6</v>
      </c>
      <c r="F205" s="23" t="str">
        <f>IF(Eksplikatsioon!H206=0,"",Eksplikatsioon!H206)</f>
        <v/>
      </c>
      <c r="G205" s="23" t="str">
        <f>IF(Eksplikatsioon!J206=0,"",Eksplikatsioon!J206)</f>
        <v>Ainukasutuses pind</v>
      </c>
      <c r="H205" s="23" t="str">
        <f>IF(Eksplikatsioon!K206=0,"",Eksplikatsioon!K206)</f>
        <v>Prokuratuur</v>
      </c>
      <c r="I205" s="23" t="str">
        <f>IF(Eksplikatsioon!L206=0,"",Eksplikatsioon!L206)</f>
        <v>KOOLI2_03</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35">
      <c r="A206" s="23" t="str">
        <f>IF(Eksplikatsioon!A207=0,"",Eksplikatsioon!A207)</f>
        <v>04</v>
      </c>
      <c r="B206" s="60">
        <f>IF(Eksplikatsioon!B207=0,"",Eksplikatsioon!B207)</f>
        <v>430</v>
      </c>
      <c r="C206" s="23" t="str">
        <f>IF(Eksplikatsioon!C207=0,"",Eksplikatsioon!C207)</f>
        <v>ÜÜRITAV PIND</v>
      </c>
      <c r="D206" s="23" t="str">
        <f>IF(Eksplikatsioon!D207=0,"",Eksplikatsioon!D207)</f>
        <v>Kabinet/Büroo</v>
      </c>
      <c r="E206" s="58">
        <f>IF(Eksplikatsioon!F207=0,"",Eksplikatsioon!F207)</f>
        <v>15.5</v>
      </c>
      <c r="F206" s="23" t="str">
        <f>IF(Eksplikatsioon!H207=0,"",Eksplikatsioon!H207)</f>
        <v/>
      </c>
      <c r="G206" s="23" t="str">
        <f>IF(Eksplikatsioon!J207=0,"",Eksplikatsioon!J207)</f>
        <v>Ainukasutuses pind</v>
      </c>
      <c r="H206" s="23" t="str">
        <f>IF(Eksplikatsioon!K207=0,"",Eksplikatsioon!K207)</f>
        <v>Prokuratuur</v>
      </c>
      <c r="I206" s="23" t="str">
        <f>IF(Eksplikatsioon!L207=0,"",Eksplikatsioon!L207)</f>
        <v>KOOLI2_03</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35">
      <c r="A207" s="23" t="str">
        <f>IF(Eksplikatsioon!A208=0,"",Eksplikatsioon!A208)</f>
        <v>04</v>
      </c>
      <c r="B207" s="60">
        <f>IF(Eksplikatsioon!B208=0,"",Eksplikatsioon!B208)</f>
        <v>431</v>
      </c>
      <c r="C207" s="23" t="str">
        <f>IF(Eksplikatsioon!C208=0,"",Eksplikatsioon!C208)</f>
        <v>ÜÜRITAV PIND</v>
      </c>
      <c r="D207" s="23" t="str">
        <f>IF(Eksplikatsioon!D208=0,"",Eksplikatsioon!D208)</f>
        <v>Kabinet/Büroo</v>
      </c>
      <c r="E207" s="58">
        <f>IF(Eksplikatsioon!F208=0,"",Eksplikatsioon!F208)</f>
        <v>17.7</v>
      </c>
      <c r="F207" s="23" t="str">
        <f>IF(Eksplikatsioon!H208=0,"",Eksplikatsioon!H208)</f>
        <v/>
      </c>
      <c r="G207" s="23" t="str">
        <f>IF(Eksplikatsioon!J208=0,"",Eksplikatsioon!J208)</f>
        <v>Ainukasutuses pind</v>
      </c>
      <c r="H207" s="23" t="str">
        <f>IF(Eksplikatsioon!K208=0,"",Eksplikatsioon!K208)</f>
        <v>Prokuratuur</v>
      </c>
      <c r="I207" s="23" t="str">
        <f>IF(Eksplikatsioon!L208=0,"",Eksplikatsioon!L208)</f>
        <v>KOOLI2_03</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35">
      <c r="A208" s="23" t="str">
        <f>IF(Eksplikatsioon!A209=0,"",Eksplikatsioon!A209)</f>
        <v>04</v>
      </c>
      <c r="B208" s="60">
        <f>IF(Eksplikatsioon!B209=0,"",Eksplikatsioon!B209)</f>
        <v>432</v>
      </c>
      <c r="C208" s="23" t="str">
        <f>IF(Eksplikatsioon!C209=0,"",Eksplikatsioon!C209)</f>
        <v>ÜÜRITAV PIND</v>
      </c>
      <c r="D208" s="23" t="str">
        <f>IF(Eksplikatsioon!D209=0,"",Eksplikatsioon!D209)</f>
        <v>Kabinet/Büroo</v>
      </c>
      <c r="E208" s="58">
        <f>IF(Eksplikatsioon!F209=0,"",Eksplikatsioon!F209)</f>
        <v>19.2</v>
      </c>
      <c r="F208" s="23" t="str">
        <f>IF(Eksplikatsioon!H209=0,"",Eksplikatsioon!H209)</f>
        <v/>
      </c>
      <c r="G208" s="23" t="str">
        <f>IF(Eksplikatsioon!J209=0,"",Eksplikatsioon!J209)</f>
        <v>Ainukasutuses pind</v>
      </c>
      <c r="H208" s="23" t="str">
        <f>IF(Eksplikatsioon!K209=0,"",Eksplikatsioon!K209)</f>
        <v>Prokuratuur</v>
      </c>
      <c r="I208" s="23" t="str">
        <f>IF(Eksplikatsioon!L209=0,"",Eksplikatsioon!L209)</f>
        <v>KOOLI2_03</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35">
      <c r="A209" s="23" t="str">
        <f>IF(Eksplikatsioon!A210=0,"",Eksplikatsioon!A210)</f>
        <v>04</v>
      </c>
      <c r="B209" s="60">
        <f>IF(Eksplikatsioon!B210=0,"",Eksplikatsioon!B210)</f>
        <v>433</v>
      </c>
      <c r="C209" s="23" t="str">
        <f>IF(Eksplikatsioon!C210=0,"",Eksplikatsioon!C210)</f>
        <v>ÜÜRITAV PIND</v>
      </c>
      <c r="D209" s="23" t="str">
        <f>IF(Eksplikatsioon!D210=0,"",Eksplikatsioon!D210)</f>
        <v>Puhkeruum</v>
      </c>
      <c r="E209" s="58">
        <f>IF(Eksplikatsioon!F210=0,"",Eksplikatsioon!F210)</f>
        <v>10.3</v>
      </c>
      <c r="F209" s="23" t="str">
        <f>IF(Eksplikatsioon!H210=0,"",Eksplikatsioon!H210)</f>
        <v/>
      </c>
      <c r="G209" s="23" t="str">
        <f>IF(Eksplikatsioon!J210=0,"",Eksplikatsioon!J210)</f>
        <v>Ainukasutuses pind</v>
      </c>
      <c r="H209" s="23" t="str">
        <f>IF(Eksplikatsioon!K210=0,"",Eksplikatsioon!K210)</f>
        <v>Prokuratuur</v>
      </c>
      <c r="I209" s="23" t="str">
        <f>IF(Eksplikatsioon!L210=0,"",Eksplikatsioon!L210)</f>
        <v>KOOLI2_03</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35">
      <c r="A210" s="23" t="str">
        <f>IF(Eksplikatsioon!A211=0,"",Eksplikatsioon!A211)</f>
        <v>04</v>
      </c>
      <c r="B210" s="60" t="str">
        <f>IF(Eksplikatsioon!B211=0,"",Eksplikatsioon!B211)</f>
        <v>433A</v>
      </c>
      <c r="C210" s="23" t="str">
        <f>IF(Eksplikatsioon!C211=0,"",Eksplikatsioon!C211)</f>
        <v>TEHNOPIND</v>
      </c>
      <c r="D210" s="23" t="str">
        <f>IF(Eksplikatsioon!D211=0,"",Eksplikatsioon!D211)</f>
        <v>Hoolderuum</v>
      </c>
      <c r="E210" s="58">
        <f>IF(Eksplikatsioon!F211=0,"",Eksplikatsioon!F211)</f>
        <v>1.1000000000000001</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35">
      <c r="A211" s="23" t="str">
        <f>IF(Eksplikatsioon!A212=0,"",Eksplikatsioon!A212)</f>
        <v>04</v>
      </c>
      <c r="B211" s="60">
        <f>IF(Eksplikatsioon!B212=0,"",Eksplikatsioon!B212)</f>
        <v>434</v>
      </c>
      <c r="C211" s="23" t="str">
        <f>IF(Eksplikatsioon!C212=0,"",Eksplikatsioon!C212)</f>
        <v>ÜÜRITAV PIND</v>
      </c>
      <c r="D211" s="23" t="str">
        <f>IF(Eksplikatsioon!D212=0,"",Eksplikatsioon!D212)</f>
        <v>WC</v>
      </c>
      <c r="E211" s="58">
        <f>IF(Eksplikatsioon!F212=0,"",Eksplikatsioon!F212)</f>
        <v>2.1</v>
      </c>
      <c r="F211" s="23" t="str">
        <f>IF(Eksplikatsioon!H212=0,"",Eksplikatsioon!H212)</f>
        <v/>
      </c>
      <c r="G211" s="23" t="str">
        <f>IF(Eksplikatsioon!J212=0,"",Eksplikatsioon!J212)</f>
        <v>Ainukasutuses pind</v>
      </c>
      <c r="H211" s="23" t="str">
        <f>IF(Eksplikatsioon!K212=0,"",Eksplikatsioon!K212)</f>
        <v>Prokuratuur</v>
      </c>
      <c r="I211" s="23" t="str">
        <f>IF(Eksplikatsioon!L212=0,"",Eksplikatsioon!L212)</f>
        <v>KOOLI2_03</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35">
      <c r="A212" s="23" t="str">
        <f>IF(Eksplikatsioon!A213=0,"",Eksplikatsioon!A213)</f>
        <v>04</v>
      </c>
      <c r="B212" s="60">
        <f>IF(Eksplikatsioon!B213=0,"",Eksplikatsioon!B213)</f>
        <v>435</v>
      </c>
      <c r="C212" s="23" t="str">
        <f>IF(Eksplikatsioon!C213=0,"",Eksplikatsioon!C213)</f>
        <v>ÜÜRITAV PIND</v>
      </c>
      <c r="D212" s="23" t="str">
        <f>IF(Eksplikatsioon!D213=0,"",Eksplikatsioon!D213)</f>
        <v>WC</v>
      </c>
      <c r="E212" s="58">
        <f>IF(Eksplikatsioon!F213=0,"",Eksplikatsioon!F213)</f>
        <v>2.2999999999999998</v>
      </c>
      <c r="F212" s="23" t="str">
        <f>IF(Eksplikatsioon!H213=0,"",Eksplikatsioon!H213)</f>
        <v/>
      </c>
      <c r="G212" s="23" t="str">
        <f>IF(Eksplikatsioon!J213=0,"",Eksplikatsioon!J213)</f>
        <v>Ainukasutuses pind</v>
      </c>
      <c r="H212" s="23" t="str">
        <f>IF(Eksplikatsioon!K213=0,"",Eksplikatsioon!K213)</f>
        <v>Prokuratuur</v>
      </c>
      <c r="I212" s="23" t="str">
        <f>IF(Eksplikatsioon!L213=0,"",Eksplikatsioon!L213)</f>
        <v>KOOLI2_03</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35">
      <c r="A213" s="23" t="str">
        <f>IF(Eksplikatsioon!A214=0,"",Eksplikatsioon!A214)</f>
        <v>04</v>
      </c>
      <c r="B213" s="60">
        <f>IF(Eksplikatsioon!B214=0,"",Eksplikatsioon!B214)</f>
        <v>436</v>
      </c>
      <c r="C213" s="23" t="str">
        <f>IF(Eksplikatsioon!C214=0,"",Eksplikatsioon!C214)</f>
        <v>ÜÜRITAV PIND</v>
      </c>
      <c r="D213" s="23" t="str">
        <f>IF(Eksplikatsioon!D214=0,"",Eksplikatsioon!D214)</f>
        <v>Kabinet/Büroo</v>
      </c>
      <c r="E213" s="58">
        <f>IF(Eksplikatsioon!F214=0,"",Eksplikatsioon!F214)</f>
        <v>15.5</v>
      </c>
      <c r="F213" s="23" t="str">
        <f>IF(Eksplikatsioon!H214=0,"",Eksplikatsioon!H214)</f>
        <v/>
      </c>
      <c r="G213" s="23" t="str">
        <f>IF(Eksplikatsioon!J214=0,"",Eksplikatsioon!J214)</f>
        <v>Ainukasutuses pind</v>
      </c>
      <c r="H213" s="23" t="str">
        <f>IF(Eksplikatsioon!K214=0,"",Eksplikatsioon!K214)</f>
        <v>Prokuratuur</v>
      </c>
      <c r="I213" s="23" t="str">
        <f>IF(Eksplikatsioon!L214=0,"",Eksplikatsioon!L214)</f>
        <v>KOOLI2_03</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35">
      <c r="A214" s="23" t="str">
        <f>IF(Eksplikatsioon!A215=0,"",Eksplikatsioon!A215)</f>
        <v>04</v>
      </c>
      <c r="B214" s="60">
        <f>IF(Eksplikatsioon!B215=0,"",Eksplikatsioon!B215)</f>
        <v>437</v>
      </c>
      <c r="C214" s="23" t="str">
        <f>IF(Eksplikatsioon!C215=0,"",Eksplikatsioon!C215)</f>
        <v>ÜÜRITAV PIND</v>
      </c>
      <c r="D214" s="23" t="str">
        <f>IF(Eksplikatsioon!D215=0,"",Eksplikatsioon!D215)</f>
        <v>Kabinet/Büroo</v>
      </c>
      <c r="E214" s="58">
        <f>IF(Eksplikatsioon!F215=0,"",Eksplikatsioon!F215)</f>
        <v>15.3</v>
      </c>
      <c r="F214" s="23" t="str">
        <f>IF(Eksplikatsioon!H215=0,"",Eksplikatsioon!H215)</f>
        <v/>
      </c>
      <c r="G214" s="23" t="str">
        <f>IF(Eksplikatsioon!J215=0,"",Eksplikatsioon!J215)</f>
        <v>Ainukasutuses pind</v>
      </c>
      <c r="H214" s="23" t="str">
        <f>IF(Eksplikatsioon!K215=0,"",Eksplikatsioon!K215)</f>
        <v>Prokuratuur</v>
      </c>
      <c r="I214" s="23" t="str">
        <f>IF(Eksplikatsioon!L215=0,"",Eksplikatsioon!L215)</f>
        <v>KOOLI2_03</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35">
      <c r="A215" s="23" t="str">
        <f>IF(Eksplikatsioon!A216=0,"",Eksplikatsioon!A216)</f>
        <v>04</v>
      </c>
      <c r="B215" s="60">
        <f>IF(Eksplikatsioon!B216=0,"",Eksplikatsioon!B216)</f>
        <v>438</v>
      </c>
      <c r="C215" s="23" t="str">
        <f>IF(Eksplikatsioon!C216=0,"",Eksplikatsioon!C216)</f>
        <v>ÜÜRITAV PIND</v>
      </c>
      <c r="D215" s="23" t="str">
        <f>IF(Eksplikatsioon!D216=0,"",Eksplikatsioon!D216)</f>
        <v>Kabinet/Büroo</v>
      </c>
      <c r="E215" s="58">
        <f>IF(Eksplikatsioon!F216=0,"",Eksplikatsioon!F216)</f>
        <v>15.3</v>
      </c>
      <c r="F215" s="23" t="str">
        <f>IF(Eksplikatsioon!H216=0,"",Eksplikatsioon!H216)</f>
        <v/>
      </c>
      <c r="G215" s="23" t="str">
        <f>IF(Eksplikatsioon!J216=0,"",Eksplikatsioon!J216)</f>
        <v>Ainukasutuses pind</v>
      </c>
      <c r="H215" s="23" t="str">
        <f>IF(Eksplikatsioon!K216=0,"",Eksplikatsioon!K216)</f>
        <v>Prokuratuur</v>
      </c>
      <c r="I215" s="23" t="str">
        <f>IF(Eksplikatsioon!L216=0,"",Eksplikatsioon!L216)</f>
        <v>KOOLI2_03</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35">
      <c r="A216" s="23" t="str">
        <f>IF(Eksplikatsioon!A217=0,"",Eksplikatsioon!A217)</f>
        <v>04</v>
      </c>
      <c r="B216" s="60">
        <f>IF(Eksplikatsioon!B217=0,"",Eksplikatsioon!B217)</f>
        <v>439</v>
      </c>
      <c r="C216" s="23" t="str">
        <f>IF(Eksplikatsioon!C217=0,"",Eksplikatsioon!C217)</f>
        <v>ÜÜRITAV PIND</v>
      </c>
      <c r="D216" s="23" t="str">
        <f>IF(Eksplikatsioon!D217=0,"",Eksplikatsioon!D217)</f>
        <v>Arhiiv</v>
      </c>
      <c r="E216" s="58">
        <f>IF(Eksplikatsioon!F217=0,"",Eksplikatsioon!F217)</f>
        <v>9.8000000000000007</v>
      </c>
      <c r="F216" s="23" t="str">
        <f>IF(Eksplikatsioon!H217=0,"",Eksplikatsioon!H217)</f>
        <v/>
      </c>
      <c r="G216" s="23" t="str">
        <f>IF(Eksplikatsioon!J217=0,"",Eksplikatsioon!J217)</f>
        <v>Ainukasutuses pind</v>
      </c>
      <c r="H216" s="23" t="str">
        <f>IF(Eksplikatsioon!K217=0,"",Eksplikatsioon!K217)</f>
        <v>Prokuratuur</v>
      </c>
      <c r="I216" s="23" t="str">
        <f>IF(Eksplikatsioon!L217=0,"",Eksplikatsioon!L217)</f>
        <v>KOOLI2_03</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35">
      <c r="A217" s="23" t="str">
        <f>IF(Eksplikatsioon!A218=0,"",Eksplikatsioon!A218)</f>
        <v>04</v>
      </c>
      <c r="B217" s="60">
        <f>IF(Eksplikatsioon!B218=0,"",Eksplikatsioon!B218)</f>
        <v>440</v>
      </c>
      <c r="C217" s="23" t="str">
        <f>IF(Eksplikatsioon!C218=0,"",Eksplikatsioon!C218)</f>
        <v>ÜÜRITAV PIND</v>
      </c>
      <c r="D217" s="23" t="str">
        <f>IF(Eksplikatsioon!D218=0,"",Eksplikatsioon!D218)</f>
        <v>Kabinet/Büroo</v>
      </c>
      <c r="E217" s="58">
        <f>IF(Eksplikatsioon!F218=0,"",Eksplikatsioon!F218)</f>
        <v>15</v>
      </c>
      <c r="F217" s="23" t="str">
        <f>IF(Eksplikatsioon!H218=0,"",Eksplikatsioon!H218)</f>
        <v/>
      </c>
      <c r="G217" s="23" t="str">
        <f>IF(Eksplikatsioon!J218=0,"",Eksplikatsioon!J218)</f>
        <v>Ainukasutuses pind</v>
      </c>
      <c r="H217" s="23" t="str">
        <f>IF(Eksplikatsioon!K218=0,"",Eksplikatsioon!K218)</f>
        <v>Prokuratuur</v>
      </c>
      <c r="I217" s="23" t="str">
        <f>IF(Eksplikatsioon!L218=0,"",Eksplikatsioon!L218)</f>
        <v>KOOLI2_03</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35">
      <c r="A218" s="23" t="str">
        <f>IF(Eksplikatsioon!A219=0,"",Eksplikatsioon!A219)</f>
        <v>04</v>
      </c>
      <c r="B218" s="60">
        <f>IF(Eksplikatsioon!B219=0,"",Eksplikatsioon!B219)</f>
        <v>441</v>
      </c>
      <c r="C218" s="23" t="str">
        <f>IF(Eksplikatsioon!C219=0,"",Eksplikatsioon!C219)</f>
        <v>ÜÜRITAV PIND</v>
      </c>
      <c r="D218" s="23" t="str">
        <f>IF(Eksplikatsioon!D219=0,"",Eksplikatsioon!D219)</f>
        <v>Kabinet/Büroo</v>
      </c>
      <c r="E218" s="58">
        <f>IF(Eksplikatsioon!F219=0,"",Eksplikatsioon!F219)</f>
        <v>15.4</v>
      </c>
      <c r="F218" s="23" t="str">
        <f>IF(Eksplikatsioon!H219=0,"",Eksplikatsioon!H219)</f>
        <v/>
      </c>
      <c r="G218" s="23" t="str">
        <f>IF(Eksplikatsioon!J219=0,"",Eksplikatsioon!J219)</f>
        <v>Ainukasutuses pind</v>
      </c>
      <c r="H218" s="23" t="str">
        <f>IF(Eksplikatsioon!K219=0,"",Eksplikatsioon!K219)</f>
        <v>Prokuratuur</v>
      </c>
      <c r="I218" s="23" t="str">
        <f>IF(Eksplikatsioon!L219=0,"",Eksplikatsioon!L219)</f>
        <v>KOOLI2_03</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35">
      <c r="A219" s="23" t="str">
        <f>IF(Eksplikatsioon!A220=0,"",Eksplikatsioon!A220)</f>
        <v>04</v>
      </c>
      <c r="B219" s="60">
        <f>IF(Eksplikatsioon!B220=0,"",Eksplikatsioon!B220)</f>
        <v>442</v>
      </c>
      <c r="C219" s="23" t="str">
        <f>IF(Eksplikatsioon!C220=0,"",Eksplikatsioon!C220)</f>
        <v>ÜÜRITAV PIND</v>
      </c>
      <c r="D219" s="23" t="str">
        <f>IF(Eksplikatsioon!D220=0,"",Eksplikatsioon!D220)</f>
        <v>Kabinet/Büroo</v>
      </c>
      <c r="E219" s="58">
        <f>IF(Eksplikatsioon!F220=0,"",Eksplikatsioon!F220)</f>
        <v>12.5</v>
      </c>
      <c r="F219" s="23" t="str">
        <f>IF(Eksplikatsioon!H220=0,"",Eksplikatsioon!H220)</f>
        <v/>
      </c>
      <c r="G219" s="23" t="str">
        <f>IF(Eksplikatsioon!J220=0,"",Eksplikatsioon!J220)</f>
        <v>Ainukasutuses pind</v>
      </c>
      <c r="H219" s="23" t="str">
        <f>IF(Eksplikatsioon!K220=0,"",Eksplikatsioon!K220)</f>
        <v>Prokuratuur</v>
      </c>
      <c r="I219" s="23" t="str">
        <f>IF(Eksplikatsioon!L220=0,"",Eksplikatsioon!L220)</f>
        <v>KOOLI2_03</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35">
      <c r="A220" s="23" t="str">
        <f>IF(Eksplikatsioon!A221=0,"",Eksplikatsioon!A221)</f>
        <v>04</v>
      </c>
      <c r="B220" s="60">
        <f>IF(Eksplikatsioon!B221=0,"",Eksplikatsioon!B221)</f>
        <v>443</v>
      </c>
      <c r="C220" s="23" t="str">
        <f>IF(Eksplikatsioon!C221=0,"",Eksplikatsioon!C221)</f>
        <v>ÜÜRITAV PIND</v>
      </c>
      <c r="D220" s="23" t="str">
        <f>IF(Eksplikatsioon!D221=0,"",Eksplikatsioon!D221)</f>
        <v>Kabinet/Büroo</v>
      </c>
      <c r="E220" s="58">
        <f>IF(Eksplikatsioon!F221=0,"",Eksplikatsioon!F221)</f>
        <v>12.2</v>
      </c>
      <c r="F220" s="23" t="str">
        <f>IF(Eksplikatsioon!H221=0,"",Eksplikatsioon!H221)</f>
        <v/>
      </c>
      <c r="G220" s="23" t="str">
        <f>IF(Eksplikatsioon!J221=0,"",Eksplikatsioon!J221)</f>
        <v>Ainukasutuses pind</v>
      </c>
      <c r="H220" s="23" t="str">
        <f>IF(Eksplikatsioon!K221=0,"",Eksplikatsioon!K221)</f>
        <v>Prokuratuur</v>
      </c>
      <c r="I220" s="23" t="str">
        <f>IF(Eksplikatsioon!L221=0,"",Eksplikatsioon!L221)</f>
        <v>KOOLI2_03</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35">
      <c r="A221" s="23" t="str">
        <f>IF(Eksplikatsioon!A222=0,"",Eksplikatsioon!A222)</f>
        <v>05</v>
      </c>
      <c r="B221" s="60" t="str">
        <f>IF(Eksplikatsioon!B222=0,"",Eksplikatsioon!B222)</f>
        <v>501</v>
      </c>
      <c r="C221" s="23" t="str">
        <f>IF(Eksplikatsioon!C222=0,"",Eksplikatsioon!C222)</f>
        <v>VERTIKAALSETE ÜHENDUSTEEDE PIND</v>
      </c>
      <c r="D221" s="23" t="str">
        <f>IF(Eksplikatsioon!D222=0,"",Eksplikatsioon!D222)</f>
        <v>Trepp/Trepikoda</v>
      </c>
      <c r="E221" s="58">
        <f>IF(Eksplikatsioon!F222=0,"",Eksplikatsioon!F222)</f>
        <v>9.9</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35">
      <c r="A222" s="23" t="str">
        <f>IF(Eksplikatsioon!A223=0,"",Eksplikatsioon!A223)</f>
        <v>05</v>
      </c>
      <c r="B222" s="60" t="str">
        <f>IF(Eksplikatsioon!B223=0,"",Eksplikatsioon!B223)</f>
        <v>502</v>
      </c>
      <c r="C222" s="23" t="str">
        <f>IF(Eksplikatsioon!C223=0,"",Eksplikatsioon!C223)</f>
        <v>TEHNOPIND</v>
      </c>
      <c r="D222" s="23" t="str">
        <f>IF(Eksplikatsioon!D223=0,"",Eksplikatsioon!D223)</f>
        <v>Vent ruum</v>
      </c>
      <c r="E222" s="58">
        <f>IF(Eksplikatsioon!F223=0,"",Eksplikatsioon!F223)</f>
        <v>127.9</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35">
      <c r="A223" s="23" t="str">
        <f>IF(Eksplikatsioon!A224=0,"",Eksplikatsioon!A224)</f>
        <v>05</v>
      </c>
      <c r="B223" s="60" t="str">
        <f>IF(Eksplikatsioon!B224=0,"",Eksplikatsioon!B224)</f>
        <v>503</v>
      </c>
      <c r="C223" s="23" t="str">
        <f>IF(Eksplikatsioon!C224=0,"",Eksplikatsioon!C224)</f>
        <v>TEHNOPIND</v>
      </c>
      <c r="D223" s="23" t="str">
        <f>IF(Eksplikatsioon!D224=0,"",Eksplikatsioon!D224)</f>
        <v>Vent ruum</v>
      </c>
      <c r="E223" s="58">
        <f>IF(Eksplikatsioon!F224=0,"",Eksplikatsioon!F224)</f>
        <v>6.8</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35">
      <c r="A224" s="23" t="str">
        <f>IF(Eksplikatsioon!A225=0,"",Eksplikatsioon!A225)</f>
        <v>02</v>
      </c>
      <c r="B224" s="60" t="str">
        <f>IF(Eksplikatsioon!B225=0,"",Eksplikatsioon!B225)</f>
        <v>233A</v>
      </c>
      <c r="C224" s="23" t="str">
        <f>IF(Eksplikatsioon!C225=0,"",Eksplikatsioon!C225)</f>
        <v>VERTIKAALSETE ÜHENDUSTEEDE PIND</v>
      </c>
      <c r="D224" s="23" t="str">
        <f>IF(Eksplikatsioon!D225=0,"",Eksplikatsioon!D225)</f>
        <v>Lift</v>
      </c>
      <c r="E224" s="58">
        <f>IF(Eksplikatsioon!F225=0,"",Eksplikatsioon!F225)</f>
        <v>3</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35">
      <c r="A225" s="23" t="str">
        <f>IF(Eksplikatsioon!A226=0,"",Eksplikatsioon!A226)</f>
        <v>02</v>
      </c>
      <c r="B225" s="60" t="str">
        <f>IF(Eksplikatsioon!B226=0,"",Eksplikatsioon!B226)</f>
        <v>231A</v>
      </c>
      <c r="C225" s="23" t="str">
        <f>IF(Eksplikatsioon!C226=0,"",Eksplikatsioon!C226)</f>
        <v>VERTIKAALSETE ÜHENDUSTEEDE PIND</v>
      </c>
      <c r="D225" s="23" t="str">
        <f>IF(Eksplikatsioon!D226=0,"",Eksplikatsioon!D226)</f>
        <v>Lift</v>
      </c>
      <c r="E225" s="58">
        <f>IF(Eksplikatsioon!F226=0,"",Eksplikatsioon!F226)</f>
        <v>4.5</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35">
      <c r="A226" s="23" t="str">
        <f>IF(Eksplikatsioon!A227=0,"",Eksplikatsioon!A227)</f>
        <v>02</v>
      </c>
      <c r="B226" s="60" t="str">
        <f>IF(Eksplikatsioon!B227=0,"",Eksplikatsioon!B227)</f>
        <v>234A</v>
      </c>
      <c r="C226" s="23" t="str">
        <f>IF(Eksplikatsioon!C227=0,"",Eksplikatsioon!C227)</f>
        <v>VERTIKAALSETE ÜHENDUSTEEDE PIND</v>
      </c>
      <c r="D226" s="23" t="str">
        <f>IF(Eksplikatsioon!D227=0,"",Eksplikatsioon!D227)</f>
        <v>Šaht</v>
      </c>
      <c r="E226" s="58">
        <f>IF(Eksplikatsioon!F227=0,"",Eksplikatsioon!F227)</f>
        <v>1.6</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35">
      <c r="A227" s="23" t="str">
        <f>IF(Eksplikatsioon!A228=0,"",Eksplikatsioon!A228)</f>
        <v>02</v>
      </c>
      <c r="B227" s="60" t="str">
        <f>IF(Eksplikatsioon!B228=0,"",Eksplikatsioon!B228)</f>
        <v>240A</v>
      </c>
      <c r="C227" s="23" t="str">
        <f>IF(Eksplikatsioon!C228=0,"",Eksplikatsioon!C228)</f>
        <v>VERTIKAALSETE ÜHENDUSTEEDE PIND</v>
      </c>
      <c r="D227" s="23" t="str">
        <f>IF(Eksplikatsioon!D228=0,"",Eksplikatsioon!D228)</f>
        <v>Šaht</v>
      </c>
      <c r="E227" s="58">
        <f>IF(Eksplikatsioon!F228=0,"",Eksplikatsioon!F228)</f>
        <v>0.3</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35">
      <c r="A228" s="23" t="str">
        <f>IF(Eksplikatsioon!A229=0,"",Eksplikatsioon!A229)</f>
        <v>02</v>
      </c>
      <c r="B228" s="60" t="str">
        <f>IF(Eksplikatsioon!B229=0,"",Eksplikatsioon!B229)</f>
        <v>205A</v>
      </c>
      <c r="C228" s="23" t="str">
        <f>IF(Eksplikatsioon!C229=0,"",Eksplikatsioon!C229)</f>
        <v>VERTIKAALSETE ÜHENDUSTEEDE PIND</v>
      </c>
      <c r="D228" s="23" t="str">
        <f>IF(Eksplikatsioon!D229=0,"",Eksplikatsioon!D229)</f>
        <v>Šaht</v>
      </c>
      <c r="E228" s="58">
        <f>IF(Eksplikatsioon!F229=0,"",Eksplikatsioon!F229)</f>
        <v>0.8</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35">
      <c r="A229" s="23" t="str">
        <f>IF(Eksplikatsioon!A230=0,"",Eksplikatsioon!A230)</f>
        <v>03</v>
      </c>
      <c r="B229" s="60" t="str">
        <f>IF(Eksplikatsioon!B230=0,"",Eksplikatsioon!B230)</f>
        <v>331A</v>
      </c>
      <c r="C229" s="23" t="str">
        <f>IF(Eksplikatsioon!C230=0,"",Eksplikatsioon!C230)</f>
        <v>VERTIKAALSETE ÜHENDUSTEEDE PIND</v>
      </c>
      <c r="D229" s="23" t="str">
        <f>IF(Eksplikatsioon!D230=0,"",Eksplikatsioon!D230)</f>
        <v>Šaht</v>
      </c>
      <c r="E229" s="58">
        <f>IF(Eksplikatsioon!F230=0,"",Eksplikatsioon!F230)</f>
        <v>1.7</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35">
      <c r="A230" s="23" t="str">
        <f>IF(Eksplikatsioon!A231=0,"",Eksplikatsioon!A231)</f>
        <v>03</v>
      </c>
      <c r="B230" s="60" t="str">
        <f>IF(Eksplikatsioon!B231=0,"",Eksplikatsioon!B231)</f>
        <v>333A</v>
      </c>
      <c r="C230" s="23" t="str">
        <f>IF(Eksplikatsioon!C231=0,"",Eksplikatsioon!C231)</f>
        <v>VERTIKAALSETE ÜHENDUSTEEDE PIND</v>
      </c>
      <c r="D230" s="23" t="str">
        <f>IF(Eksplikatsioon!D231=0,"",Eksplikatsioon!D231)</f>
        <v>Šaht</v>
      </c>
      <c r="E230" s="58">
        <f>IF(Eksplikatsioon!F231=0,"",Eksplikatsioon!F231)</f>
        <v>0.7</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35">
      <c r="A231" s="23" t="str">
        <f>IF(Eksplikatsioon!A232=0,"",Eksplikatsioon!A232)</f>
        <v>03</v>
      </c>
      <c r="B231" s="60" t="str">
        <f>IF(Eksplikatsioon!B232=0,"",Eksplikatsioon!B232)</f>
        <v>324A</v>
      </c>
      <c r="C231" s="23" t="str">
        <f>IF(Eksplikatsioon!C232=0,"",Eksplikatsioon!C232)</f>
        <v>VERTIKAALSETE ÜHENDUSTEEDE PIND</v>
      </c>
      <c r="D231" s="23" t="str">
        <f>IF(Eksplikatsioon!D232=0,"",Eksplikatsioon!D232)</f>
        <v>Lift</v>
      </c>
      <c r="E231" s="58">
        <f>IF(Eksplikatsioon!F232=0,"",Eksplikatsioon!F232)</f>
        <v>3</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35">
      <c r="A232" s="23" t="str">
        <f>IF(Eksplikatsioon!A233=0,"",Eksplikatsioon!A233)</f>
        <v>03</v>
      </c>
      <c r="B232" s="60" t="str">
        <f>IF(Eksplikatsioon!B233=0,"",Eksplikatsioon!B233)</f>
        <v>306A</v>
      </c>
      <c r="C232" s="23" t="str">
        <f>IF(Eksplikatsioon!C233=0,"",Eksplikatsioon!C233)</f>
        <v>VERTIKAALSETE ÜHENDUSTEEDE PIND</v>
      </c>
      <c r="D232" s="23" t="str">
        <f>IF(Eksplikatsioon!D233=0,"",Eksplikatsioon!D233)</f>
        <v>Šaht</v>
      </c>
      <c r="E232" s="58">
        <f>IF(Eksplikatsioon!F233=0,"",Eksplikatsioon!F233)</f>
        <v>0.4</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35">
      <c r="A233" s="23" t="str">
        <f>IF(Eksplikatsioon!A234=0,"",Eksplikatsioon!A234)</f>
        <v>03</v>
      </c>
      <c r="B233" s="60" t="str">
        <f>IF(Eksplikatsioon!B234=0,"",Eksplikatsioon!B234)</f>
        <v>318A</v>
      </c>
      <c r="C233" s="23" t="str">
        <f>IF(Eksplikatsioon!C234=0,"",Eksplikatsioon!C234)</f>
        <v>VERTIKAALSETE ÜHENDUSTEEDE PIND</v>
      </c>
      <c r="D233" s="23" t="str">
        <f>IF(Eksplikatsioon!D234=0,"",Eksplikatsioon!D234)</f>
        <v>Lift</v>
      </c>
      <c r="E233" s="58">
        <f>IF(Eksplikatsioon!F234=0,"",Eksplikatsioon!F234)</f>
        <v>4.5</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35">
      <c r="A234" s="23" t="str">
        <f>IF(Eksplikatsioon!A235=0,"",Eksplikatsioon!A235)</f>
        <v>04</v>
      </c>
      <c r="B234" s="60" t="str">
        <f>IF(Eksplikatsioon!B235=0,"",Eksplikatsioon!B235)</f>
        <v>424A</v>
      </c>
      <c r="C234" s="23" t="str">
        <f>IF(Eksplikatsioon!C235=0,"",Eksplikatsioon!C235)</f>
        <v>VERTIKAALSETE ÜHENDUSTEEDE PIND</v>
      </c>
      <c r="D234" s="23" t="str">
        <f>IF(Eksplikatsioon!D235=0,"",Eksplikatsioon!D235)</f>
        <v>Lift</v>
      </c>
      <c r="E234" s="58">
        <f>IF(Eksplikatsioon!F235=0,"",Eksplikatsioon!F235)</f>
        <v>3</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35">
      <c r="A235" s="23" t="str">
        <f>IF(Eksplikatsioon!A236=0,"",Eksplikatsioon!A236)</f>
        <v>04</v>
      </c>
      <c r="B235" s="60" t="str">
        <f>IF(Eksplikatsioon!B236=0,"",Eksplikatsioon!B236)</f>
        <v>414A</v>
      </c>
      <c r="C235" s="23" t="str">
        <f>IF(Eksplikatsioon!C236=0,"",Eksplikatsioon!C236)</f>
        <v>VERTIKAALSETE ÜHENDUSTEEDE PIND</v>
      </c>
      <c r="D235" s="23" t="str">
        <f>IF(Eksplikatsioon!D236=0,"",Eksplikatsioon!D236)</f>
        <v>Lift</v>
      </c>
      <c r="E235" s="58">
        <f>IF(Eksplikatsioon!F236=0,"",Eksplikatsioon!F236)</f>
        <v>4.5</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35">
      <c r="A236" s="23" t="str">
        <f>IF(Eksplikatsioon!A237=0,"",Eksplikatsioon!A237)</f>
        <v>04</v>
      </c>
      <c r="B236" s="60" t="str">
        <f>IF(Eksplikatsioon!B237=0,"",Eksplikatsioon!B237)</f>
        <v>425A</v>
      </c>
      <c r="C236" s="23" t="str">
        <f>IF(Eksplikatsioon!C237=0,"",Eksplikatsioon!C237)</f>
        <v>VERTIKAALSETE ÜHENDUSTEEDE PIND</v>
      </c>
      <c r="D236" s="23" t="str">
        <f>IF(Eksplikatsioon!D237=0,"",Eksplikatsioon!D237)</f>
        <v>Šaht</v>
      </c>
      <c r="E236" s="58">
        <f>IF(Eksplikatsioon!F237=0,"",Eksplikatsioon!F237)</f>
        <v>1.7</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35">
      <c r="A237" s="23" t="str">
        <f>IF(Eksplikatsioon!A238=0,"",Eksplikatsioon!A238)</f>
        <v>04</v>
      </c>
      <c r="B237" s="60" t="str">
        <f>IF(Eksplikatsioon!B238=0,"",Eksplikatsioon!B238)</f>
        <v>434A</v>
      </c>
      <c r="C237" s="23" t="str">
        <f>IF(Eksplikatsioon!C238=0,"",Eksplikatsioon!C238)</f>
        <v>VERTIKAALSETE ÜHENDUSTEEDE PIND</v>
      </c>
      <c r="D237" s="23" t="str">
        <f>IF(Eksplikatsioon!D238=0,"",Eksplikatsioon!D238)</f>
        <v>Šaht</v>
      </c>
      <c r="E237" s="58">
        <f>IF(Eksplikatsioon!F238=0,"",Eksplikatsioon!F238)</f>
        <v>0.7</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35">
      <c r="A238" s="23" t="str">
        <f>IF(Eksplikatsioon!A239=0,"",Eksplikatsioon!A239)</f>
        <v>04</v>
      </c>
      <c r="B238" s="60" t="str">
        <f>IF(Eksplikatsioon!B239=0,"",Eksplikatsioon!B239)</f>
        <v>405A</v>
      </c>
      <c r="C238" s="23" t="str">
        <f>IF(Eksplikatsioon!C239=0,"",Eksplikatsioon!C239)</f>
        <v>VERTIKAALSETE ÜHENDUSTEEDE PIND</v>
      </c>
      <c r="D238" s="23" t="str">
        <f>IF(Eksplikatsioon!D239=0,"",Eksplikatsioon!D239)</f>
        <v>Šaht</v>
      </c>
      <c r="E238" s="58">
        <f>IF(Eksplikatsioon!F239=0,"",Eksplikatsioon!F239)</f>
        <v>0.4</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35">
      <c r="A239" s="23" t="str">
        <f>IF(Eksplikatsioon!A240=0,"",Eksplikatsioon!A240)</f>
        <v>03</v>
      </c>
      <c r="B239" s="60" t="str">
        <f>IF(Eksplikatsioon!B240=0,"",Eksplikatsioon!B240)</f>
        <v>321A</v>
      </c>
      <c r="C239" s="23" t="str">
        <f>IF(Eksplikatsioon!C240=0,"",Eksplikatsioon!C240)</f>
        <v>ÜÜRITAV PIND</v>
      </c>
      <c r="D239" s="23" t="str">
        <f>IF(Eksplikatsioon!D240=0,"",Eksplikatsioon!D240)</f>
        <v>Nõupidamise ruum</v>
      </c>
      <c r="E239" s="58">
        <f>IF(Eksplikatsioon!F240=0,"",Eksplikatsioon!F240)</f>
        <v>23.8</v>
      </c>
      <c r="F239" s="23" t="str">
        <f>IF(Eksplikatsioon!H240=0,"",Eksplikatsioon!H240)</f>
        <v/>
      </c>
      <c r="G239" s="23" t="str">
        <f>IF(Eksplikatsioon!J240=0,"",Eksplikatsioon!J240)</f>
        <v>Ühiskasutuses muu pind (korrus)</v>
      </c>
      <c r="H239" s="23" t="str">
        <f>IF(Eksplikatsioon!K240=0,"",Eksplikatsioon!K240)</f>
        <v/>
      </c>
      <c r="I239" s="23" t="str">
        <f>IF(Eksplikatsioon!L240=0,"",Eksplikatsioon!L240)</f>
        <v/>
      </c>
      <c r="J239" s="31">
        <f ca="1">IFERROR(IF($G239=Tabelid!$L$6,Eksplikatsioon!O240/SUM(Eksplikatsioon!$O240:'Eksplikatsioon'!$AG240),IF($G239=Tabelid!$L$4,IFERROR(SUMIFS($E:$E,$G:$G,Tabelid!$L$1,$C:$C,Tabelid!$J$4,$H:$H,J$2,$A:$A,$A239)/SUMIFS($E:$E,$G:$G,Tabelid!$L$1,$C:$C,Tabelid!$J$4,$A:$A,$A239),0),IF($G239=Tabelid!$L$5,IFERROR(SUMIFS($E:$E,$G:$G,Tabelid!$L$1,$C:$C,Tabelid!$J$4,$H:$H,J$2)/SUMIFS($E:$E,$G:$G,Tabelid!$L$1,$C:$C,Tabelid!$J$4),0),""))),"")</f>
        <v>0</v>
      </c>
      <c r="K239" s="31">
        <f ca="1">IFERROR(IF($G239=Tabelid!$L$6,Eksplikatsioon!P240/SUM(Eksplikatsioon!$O240:'Eksplikatsioon'!$AG240),IF($G239=Tabelid!$L$4,IFERROR(SUMIFS($E:$E,$G:$G,Tabelid!$L$1,$C:$C,Tabelid!$J$4,$H:$H,K$2,$A:$A,$A239)/SUMIFS($E:$E,$G:$G,Tabelid!$L$1,$C:$C,Tabelid!$J$4,$A:$A,$A239),0),IF($G239=Tabelid!$L$5,IFERROR(SUMIFS($E:$E,$G:$G,Tabelid!$L$1,$C:$C,Tabelid!$J$4,$H:$H,K$2)/SUMIFS($E:$E,$G:$G,Tabelid!$L$1,$C:$C,Tabelid!$J$4),0),""))),"")</f>
        <v>0</v>
      </c>
      <c r="L239" s="31">
        <f ca="1">IFERROR(IF($G239=Tabelid!$L$6,Eksplikatsioon!Q240/SUM(Eksplikatsioon!$O240:'Eksplikatsioon'!$AG240),IF($G239=Tabelid!$L$4,IFERROR(SUMIFS($E:$E,$G:$G,Tabelid!$L$1,$C:$C,Tabelid!$J$4,$H:$H,L$2,$A:$A,$A239)/SUMIFS($E:$E,$G:$G,Tabelid!$L$1,$C:$C,Tabelid!$J$4,$A:$A,$A239),0),IF($G239=Tabelid!$L$5,IFERROR(SUMIFS($E:$E,$G:$G,Tabelid!$L$1,$C:$C,Tabelid!$J$4,$H:$H,L$2)/SUMIFS($E:$E,$G:$G,Tabelid!$L$1,$C:$C,Tabelid!$J$4),0),""))),"")</f>
        <v>0.49126092384519338</v>
      </c>
      <c r="M239" s="31">
        <f ca="1">IFERROR(IF($G239=Tabelid!$L$6,Eksplikatsioon!R240/SUM(Eksplikatsioon!$O240:'Eksplikatsioon'!$AG240),IF($G239=Tabelid!$L$4,IFERROR(SUMIFS($E:$E,$G:$G,Tabelid!$L$1,$C:$C,Tabelid!$J$4,$H:$H,M$2,$A:$A,$A239)/SUMIFS($E:$E,$G:$G,Tabelid!$L$1,$C:$C,Tabelid!$J$4,$A:$A,$A239),0),IF($G239=Tabelid!$L$5,IFERROR(SUMIFS($E:$E,$G:$G,Tabelid!$L$1,$C:$C,Tabelid!$J$4,$H:$H,M$2)/SUMIFS($E:$E,$G:$G,Tabelid!$L$1,$C:$C,Tabelid!$J$4),0),""))),"")</f>
        <v>0.30383895131086136</v>
      </c>
      <c r="N239" s="31">
        <f ca="1">IFERROR(IF($G239=Tabelid!$L$6,Eksplikatsioon!S240/SUM(Eksplikatsioon!$O240:'Eksplikatsioon'!$AG240),IF($G239=Tabelid!$L$4,IFERROR(SUMIFS($E:$E,$G:$G,Tabelid!$L$1,$C:$C,Tabelid!$J$4,$H:$H,N$2,$A:$A,$A239)/SUMIFS($E:$E,$G:$G,Tabelid!$L$1,$C:$C,Tabelid!$J$4,$A:$A,$A239),0),IF($G239=Tabelid!$L$5,IFERROR(SUMIFS($E:$E,$G:$G,Tabelid!$L$1,$C:$C,Tabelid!$J$4,$H:$H,N$2)/SUMIFS($E:$E,$G:$G,Tabelid!$L$1,$C:$C,Tabelid!$J$4),0),""))),"")</f>
        <v>0</v>
      </c>
      <c r="O239" s="31">
        <f ca="1">IFERROR(IF($G239=Tabelid!$L$6,Eksplikatsioon!T240/SUM(Eksplikatsioon!$O240:'Eksplikatsioon'!$AG240),IF($G239=Tabelid!$L$4,IFERROR(SUMIFS($E:$E,$G:$G,Tabelid!$L$1,$C:$C,Tabelid!$J$4,$H:$H,O$2,$A:$A,$A239)/SUMIFS($E:$E,$G:$G,Tabelid!$L$1,$C:$C,Tabelid!$J$4,$A:$A,$A239),0),IF($G239=Tabelid!$L$5,IFERROR(SUMIFS($E:$E,$G:$G,Tabelid!$L$1,$C:$C,Tabelid!$J$4,$H:$H,O$2)/SUMIFS($E:$E,$G:$G,Tabelid!$L$1,$C:$C,Tabelid!$J$4),0),""))),"")</f>
        <v>0</v>
      </c>
      <c r="P239" s="31">
        <f ca="1">IFERROR(IF($G239=Tabelid!$L$6,Eksplikatsioon!U240/SUM(Eksplikatsioon!$O240:'Eksplikatsioon'!$AG240),IF($G239=Tabelid!$L$4,IFERROR(SUMIFS($E:$E,$G:$G,Tabelid!$L$1,$C:$C,Tabelid!$J$4,$H:$H,P$2,$A:$A,$A239)/SUMIFS($E:$E,$G:$G,Tabelid!$L$1,$C:$C,Tabelid!$J$4,$A:$A,$A239),0),IF($G239=Tabelid!$L$5,IFERROR(SUMIFS($E:$E,$G:$G,Tabelid!$L$1,$C:$C,Tabelid!$J$4,$H:$H,P$2)/SUMIFS($E:$E,$G:$G,Tabelid!$L$1,$C:$C,Tabelid!$J$4),0),""))),"")</f>
        <v>0</v>
      </c>
      <c r="Q239" s="31">
        <f ca="1">IFERROR(IF($G239=Tabelid!$L$6,Eksplikatsioon!V240/SUM(Eksplikatsioon!$O240:'Eksplikatsioon'!$AG240),IF($G239=Tabelid!$L$4,IFERROR(SUMIFS($E:$E,$G:$G,Tabelid!$L$1,$C:$C,Tabelid!$J$4,$H:$H,Q$2,$A:$A,$A239)/SUMIFS($E:$E,$G:$G,Tabelid!$L$1,$C:$C,Tabelid!$J$4,$A:$A,$A239),0),IF($G239=Tabelid!$L$5,IFERROR(SUMIFS($E:$E,$G:$G,Tabelid!$L$1,$C:$C,Tabelid!$J$4,$H:$H,Q$2)/SUMIFS($E:$E,$G:$G,Tabelid!$L$1,$C:$C,Tabelid!$J$4),0),""))),"")</f>
        <v>0</v>
      </c>
      <c r="R239" s="31">
        <f ca="1">IFERROR(IF($G239=Tabelid!$L$6,Eksplikatsioon!W240/SUM(Eksplikatsioon!$O240:'Eksplikatsioon'!$AG240),IF($G239=Tabelid!$L$4,IFERROR(SUMIFS($E:$E,$G:$G,Tabelid!$L$1,$C:$C,Tabelid!$J$4,$H:$H,R$2,$A:$A,$A239)/SUMIFS($E:$E,$G:$G,Tabelid!$L$1,$C:$C,Tabelid!$J$4,$A:$A,$A239),0),IF($G239=Tabelid!$L$5,IFERROR(SUMIFS($E:$E,$G:$G,Tabelid!$L$1,$C:$C,Tabelid!$J$4,$H:$H,R$2)/SUMIFS($E:$E,$G:$G,Tabelid!$L$1,$C:$C,Tabelid!$J$4),0),""))),"")</f>
        <v>0</v>
      </c>
      <c r="S239" s="31">
        <f ca="1">IFERROR(IF($G239=Tabelid!$L$6,Eksplikatsioon!X240/SUM(Eksplikatsioon!$O240:'Eksplikatsioon'!$AG240),IF($G239=Tabelid!$L$4,IFERROR(SUMIFS($E:$E,$G:$G,Tabelid!$L$1,$C:$C,Tabelid!$J$4,$H:$H,S$2,$A:$A,$A239)/SUMIFS($E:$E,$G:$G,Tabelid!$L$1,$C:$C,Tabelid!$J$4,$A:$A,$A239),0),IF($G239=Tabelid!$L$5,IFERROR(SUMIFS($E:$E,$G:$G,Tabelid!$L$1,$C:$C,Tabelid!$J$4,$H:$H,S$2)/SUMIFS($E:$E,$G:$G,Tabelid!$L$1,$C:$C,Tabelid!$J$4),0),""))),"")</f>
        <v>0</v>
      </c>
      <c r="T239" s="31">
        <f ca="1">IFERROR(IF($G239=Tabelid!$L$6,Eksplikatsioon!Y240/SUM(Eksplikatsioon!$O240:'Eksplikatsioon'!$AG240),IF($G239=Tabelid!$L$4,IFERROR(SUMIFS($E:$E,$G:$G,Tabelid!$L$1,$C:$C,Tabelid!$J$4,$H:$H,T$2,$A:$A,$A239)/SUMIFS($E:$E,$G:$G,Tabelid!$L$1,$C:$C,Tabelid!$J$4,$A:$A,$A239),0),IF($G239=Tabelid!$L$5,IFERROR(SUMIFS($E:$E,$G:$G,Tabelid!$L$1,$C:$C,Tabelid!$J$4,$H:$H,T$2)/SUMIFS($E:$E,$G:$G,Tabelid!$L$1,$C:$C,Tabelid!$J$4),0),""))),"")</f>
        <v>0.1757178526841448</v>
      </c>
      <c r="U239" s="31">
        <f ca="1">IFERROR(IF($G239=Tabelid!$L$6,Eksplikatsioon!Z240/SUM(Eksplikatsioon!$O240:'Eksplikatsioon'!$AG240),IF($G239=Tabelid!$L$4,IFERROR(SUMIFS($E:$E,$G:$G,Tabelid!$L$1,$C:$C,Tabelid!$J$4,$H:$H,U$2,$A:$A,$A239)/SUMIFS($E:$E,$G:$G,Tabelid!$L$1,$C:$C,Tabelid!$J$4,$A:$A,$A239),0),IF($G239=Tabelid!$L$5,IFERROR(SUMIFS($E:$E,$G:$G,Tabelid!$L$1,$C:$C,Tabelid!$J$4,$H:$H,U$2)/SUMIFS($E:$E,$G:$G,Tabelid!$L$1,$C:$C,Tabelid!$J$4),0),""))),"")</f>
        <v>2.9182272159800245E-2</v>
      </c>
      <c r="V239" s="31">
        <f ca="1">IFERROR(IF($G239=Tabelid!$L$6,Eksplikatsioon!AA240/SUM(Eksplikatsioon!$O240:'Eksplikatsioon'!$AG240),IF($G239=Tabelid!$L$4,IFERROR(SUMIFS($E:$E,$G:$G,Tabelid!$L$1,$C:$C,Tabelid!$J$4,$H:$H,V$2,$A:$A,$A239)/SUMIFS($E:$E,$G:$G,Tabelid!$L$1,$C:$C,Tabelid!$J$4,$A:$A,$A239),0),IF($G239=Tabelid!$L$5,IFERROR(SUMIFS($E:$E,$G:$G,Tabelid!$L$1,$C:$C,Tabelid!$J$4,$H:$H,V$2)/SUMIFS($E:$E,$G:$G,Tabelid!$L$1,$C:$C,Tabelid!$J$4),0),""))),"")</f>
        <v>0</v>
      </c>
      <c r="W239" s="31">
        <f ca="1">IFERROR(IF($G239=Tabelid!$L$6,Eksplikatsioon!AB240/SUM(Eksplikatsioon!$O240:'Eksplikatsioon'!$AG240),IF($G239=Tabelid!$L$4,IFERROR(SUMIFS($E:$E,$G:$G,Tabelid!$L$1,$C:$C,Tabelid!$J$4,$H:$H,W$2,$A:$A,$A239)/SUMIFS($E:$E,$G:$G,Tabelid!$L$1,$C:$C,Tabelid!$J$4,$A:$A,$A239),0),IF($G239=Tabelid!$L$5,IFERROR(SUMIFS($E:$E,$G:$G,Tabelid!$L$1,$C:$C,Tabelid!$J$4,$H:$H,W$2)/SUMIFS($E:$E,$G:$G,Tabelid!$L$1,$C:$C,Tabelid!$J$4),0),""))),"")</f>
        <v>0</v>
      </c>
      <c r="X239" s="31">
        <f ca="1">IFERROR(IF($G239=Tabelid!$L$6,Eksplikatsioon!AC240/SUM(Eksplikatsioon!$O240:'Eksplikatsioon'!$AG240),IF($G239=Tabelid!$L$4,IFERROR(SUMIFS($E:$E,$G:$G,Tabelid!$L$1,$C:$C,Tabelid!$J$4,$H:$H,X$2,$A:$A,$A239)/SUMIFS($E:$E,$G:$G,Tabelid!$L$1,$C:$C,Tabelid!$J$4,$A:$A,$A239),0),IF($G239=Tabelid!$L$5,IFERROR(SUMIFS($E:$E,$G:$G,Tabelid!$L$1,$C:$C,Tabelid!$J$4,$H:$H,X$2)/SUMIFS($E:$E,$G:$G,Tabelid!$L$1,$C:$C,Tabelid!$J$4),0),""))),"")</f>
        <v>0</v>
      </c>
      <c r="Y239" s="31">
        <f ca="1">IFERROR(IF($G239=Tabelid!$L$6,Eksplikatsioon!AD240/SUM(Eksplikatsioon!$O240:'Eksplikatsioon'!$AG240),IF($G239=Tabelid!$L$4,IFERROR(SUMIFS($E:$E,$G:$G,Tabelid!$L$1,$C:$C,Tabelid!$J$4,$H:$H,Y$2,$A:$A,$A239)/SUMIFS($E:$E,$G:$G,Tabelid!$L$1,$C:$C,Tabelid!$J$4,$A:$A,$A239),0),IF($G239=Tabelid!$L$5,IFERROR(SUMIFS($E:$E,$G:$G,Tabelid!$L$1,$C:$C,Tabelid!$J$4,$H:$H,Y$2)/SUMIFS($E:$E,$G:$G,Tabelid!$L$1,$C:$C,Tabelid!$J$4),0),""))),"")</f>
        <v>0</v>
      </c>
      <c r="Z239" s="31">
        <f ca="1">IFERROR(IF($G239=Tabelid!$L$6,Eksplikatsioon!AE240/SUM(Eksplikatsioon!$O240:'Eksplikatsioon'!$AG240),IF($G239=Tabelid!$L$4,IFERROR(SUMIFS($E:$E,$G:$G,Tabelid!$L$1,$C:$C,Tabelid!$J$4,$H:$H,Z$2,$A:$A,$A239)/SUMIFS($E:$E,$G:$G,Tabelid!$L$1,$C:$C,Tabelid!$J$4,$A:$A,$A239),0),IF($G239=Tabelid!$L$5,IFERROR(SUMIFS($E:$E,$G:$G,Tabelid!$L$1,$C:$C,Tabelid!$J$4,$H:$H,Z$2)/SUMIFS($E:$E,$G:$G,Tabelid!$L$1,$C:$C,Tabelid!$J$4),0),""))),"")</f>
        <v>0</v>
      </c>
      <c r="AA239" s="31">
        <f ca="1">IFERROR(IF($G239=Tabelid!$L$6,Eksplikatsioon!AF240/SUM(Eksplikatsioon!$O240:'Eksplikatsioon'!$AG240),IF($G239=Tabelid!$L$4,IFERROR(SUMIFS($E:$E,$G:$G,Tabelid!$L$1,$C:$C,Tabelid!$J$4,$H:$H,AA$2,$A:$A,$A239)/SUMIFS($E:$E,$G:$G,Tabelid!$L$1,$C:$C,Tabelid!$J$4,$A:$A,$A239),0),IF($G239=Tabelid!$L$5,IFERROR(SUMIFS($E:$E,$G:$G,Tabelid!$L$1,$C:$C,Tabelid!$J$4,$H:$H,AA$2)/SUMIFS($E:$E,$G:$G,Tabelid!$L$1,$C:$C,Tabelid!$J$4),0),""))),"")</f>
        <v>0</v>
      </c>
      <c r="AB239" s="31">
        <f ca="1">IFERROR(IF($G239=Tabelid!$L$6,Eksplikatsioon!AG240/SUM(Eksplikatsioon!$O240:'Eksplikatsioon'!$AG240),IF($G239=Tabelid!$L$4,IFERROR(SUMIFS($E:$E,$G:$G,Tabelid!$L$1,$C:$C,Tabelid!$J$4,$H:$H,AB$2,$A:$A,$A239)/SUMIFS($E:$E,$G:$G,Tabelid!$L$1,$C:$C,Tabelid!$J$4,$A:$A,$A239),0),IF($G239=Tabelid!$L$5,IFERROR(SUMIFS($E:$E,$G:$G,Tabelid!$L$1,$C:$C,Tabelid!$J$4,$H:$H,AB$2)/SUMIFS($E:$E,$G:$G,Tabelid!$L$1,$C:$C,Tabelid!$J$4),0),""))),"")</f>
        <v>0</v>
      </c>
      <c r="AC239" s="31">
        <f ca="1">IFERROR(IF($G239=Tabelid!$L$6,$E239*J239,IFERROR($E239*J239/SUM($J239:$AB239)*(Eksplikatsioon!O240)/SUMPRODUCT($J239:$AB239,Eksplikatsioon!$O240:$AG240),"")),"")</f>
        <v>0</v>
      </c>
      <c r="AD239" s="31">
        <f ca="1">IFERROR(IF($G239=Tabelid!$L$6,$E239*K239,IFERROR($E239*K239/SUM($J239:$AB239)*(Eksplikatsioon!P240)/SUMPRODUCT($J239:$AB239,Eksplikatsioon!$O240:$AG240),"")),"")</f>
        <v>0</v>
      </c>
      <c r="AE239" s="31">
        <f ca="1">IFERROR(IF($G239=Tabelid!$L$6,$E239*L239,IFERROR($E239*L239/SUM($J239:$AB239)*(Eksplikatsioon!Q240)/SUMPRODUCT($J239:$AB239,Eksplikatsioon!$O240:$AG240),"")),"")</f>
        <v>0</v>
      </c>
      <c r="AF239" s="31">
        <f ca="1">IFERROR(IF($G239=Tabelid!$L$6,$E239*M239,IFERROR($E239*M239/SUM($J239:$AB239)*(Eksplikatsioon!R240)/SUMPRODUCT($J239:$AB239,Eksplikatsioon!$O240:$AG240),"")),"")</f>
        <v>15.079271070615038</v>
      </c>
      <c r="AG239" s="31">
        <f ca="1">IFERROR(IF($G239=Tabelid!$L$6,$E239*N239,IFERROR($E239*N239/SUM($J239:$AB239)*(Eksplikatsioon!S240)/SUMPRODUCT($J239:$AB239,Eksplikatsioon!$O240:$AG240),"")),"")</f>
        <v>0</v>
      </c>
      <c r="AH239" s="31">
        <f ca="1">IFERROR(IF($G239=Tabelid!$L$6,$E239*O239,IFERROR($E239*O239/SUM($J239:$AB239)*(Eksplikatsioon!T240)/SUMPRODUCT($J239:$AB239,Eksplikatsioon!$O240:$AG240),"")),"")</f>
        <v>0</v>
      </c>
      <c r="AI239" s="31">
        <f ca="1">IFERROR(IF($G239=Tabelid!$L$6,$E239*P239,IFERROR($E239*P239/SUM($J239:$AB239)*(Eksplikatsioon!U240)/SUMPRODUCT($J239:$AB239,Eksplikatsioon!$O240:$AG240),"")),"")</f>
        <v>0</v>
      </c>
      <c r="AJ239" s="31">
        <f ca="1">IFERROR(IF($G239=Tabelid!$L$6,$E239*Q239,IFERROR($E239*Q239/SUM($J239:$AB239)*(Eksplikatsioon!V240)/SUMPRODUCT($J239:$AB239,Eksplikatsioon!$O240:$AG240),"")),"")</f>
        <v>0</v>
      </c>
      <c r="AK239" s="31">
        <f ca="1">IFERROR(IF($G239=Tabelid!$L$6,$E239*R239,IFERROR($E239*R239/SUM($J239:$AB239)*(Eksplikatsioon!W240)/SUMPRODUCT($J239:$AB239,Eksplikatsioon!$O240:$AG240),"")),"")</f>
        <v>0</v>
      </c>
      <c r="AL239" s="31">
        <f ca="1">IFERROR(IF($G239=Tabelid!$L$6,$E239*S239,IFERROR($E239*S239/SUM($J239:$AB239)*(Eksplikatsioon!X240)/SUMPRODUCT($J239:$AB239,Eksplikatsioon!$O240:$AG240),"")),"")</f>
        <v>0</v>
      </c>
      <c r="AM239" s="31">
        <f ca="1">IFERROR(IF($G239=Tabelid!$L$6,$E239*T239,IFERROR($E239*T239/SUM($J239:$AB239)*(Eksplikatsioon!Y240)/SUMPRODUCT($J239:$AB239,Eksplikatsioon!$O240:$AG240),"")),"")</f>
        <v>8.7207289293849684</v>
      </c>
      <c r="AN239" s="31">
        <f ca="1">IFERROR(IF($G239=Tabelid!$L$6,$E239*U239,IFERROR($E239*U239/SUM($J239:$AB239)*(Eksplikatsioon!Z240)/SUMPRODUCT($J239:$AB239,Eksplikatsioon!$O240:$AG240),"")),"")</f>
        <v>0</v>
      </c>
      <c r="AO239" s="31">
        <f ca="1">IFERROR(IF($G239=Tabelid!$L$6,$E239*V239,IFERROR($E239*V239/SUM($J239:$AB239)*(Eksplikatsioon!AA240)/SUMPRODUCT($J239:$AB239,Eksplikatsioon!$O240:$AG240),"")),"")</f>
        <v>0</v>
      </c>
      <c r="AP239" s="31">
        <f ca="1">IFERROR(IF($G239=Tabelid!$L$6,$E239*W239,IFERROR($E239*W239/SUM($J239:$AB239)*(Eksplikatsioon!AB240)/SUMPRODUCT($J239:$AB239,Eksplikatsioon!$O240:$AG240),"")),"")</f>
        <v>0</v>
      </c>
      <c r="AQ239" s="31">
        <f ca="1">IFERROR(IF($G239=Tabelid!$L$6,$E239*X239,IFERROR($E239*X239/SUM($J239:$AB239)*(Eksplikatsioon!AC240)/SUMPRODUCT($J239:$AB239,Eksplikatsioon!$O240:$AG240),"")),"")</f>
        <v>0</v>
      </c>
      <c r="AR239" s="31">
        <f ca="1">IFERROR(IF($G239=Tabelid!$L$6,$E239*Y239,IFERROR($E239*Y239/SUM($J239:$AB239)*(Eksplikatsioon!AD240)/SUMPRODUCT($J239:$AB239,Eksplikatsioon!$O240:$AG240),"")),"")</f>
        <v>0</v>
      </c>
      <c r="AS239" s="31">
        <f ca="1">IFERROR(IF($G239=Tabelid!$L$6,$E239*Z239,IFERROR($E239*Z239/SUM($J239:$AB239)*(Eksplikatsioon!AE240)/SUMPRODUCT($J239:$AB239,Eksplikatsioon!$O240:$AG240),"")),"")</f>
        <v>0</v>
      </c>
      <c r="AT239" s="31">
        <f ca="1">IFERROR(IF($G239=Tabelid!$L$6,$E239*AA239,IFERROR($E239*AA239/SUM($J239:$AB239)*(Eksplikatsioon!AF240)/SUMPRODUCT($J239:$AB239,Eksplikatsioon!$O240:$AG240),"")),"")</f>
        <v>0</v>
      </c>
      <c r="AU239" s="31">
        <f ca="1">IFERROR(IF($G239=Tabelid!$L$6,$E239*AB239,IFERROR($E239*AB239/SUM($J239:$AB239)*(Eksplikatsioon!AG240)/SUMPRODUCT($J239:$AB239,Eksplikatsioon!$O240:$AG240),"")),"")</f>
        <v>0</v>
      </c>
    </row>
    <row r="240" spans="1:47" x14ac:dyDescent="0.35">
      <c r="A240" s="23" t="str">
        <f>IF(Eksplikatsioon!A241=0,"",Eksplikatsioon!A241)</f>
        <v>04</v>
      </c>
      <c r="B240" s="60" t="str">
        <f>IF(Eksplikatsioon!B241=0,"",Eksplikatsioon!B241)</f>
        <v>412B</v>
      </c>
      <c r="C240" s="23" t="str">
        <f>IF(Eksplikatsioon!C241=0,"",Eksplikatsioon!C241)</f>
        <v>ÜÜRITAV PIND</v>
      </c>
      <c r="D240" s="23" t="str">
        <f>IF(Eksplikatsioon!D241=0,"",Eksplikatsioon!D241)</f>
        <v>Kabinet/Büroo</v>
      </c>
      <c r="E240" s="58">
        <f>IF(Eksplikatsioon!F241=0,"",Eksplikatsioon!F241)</f>
        <v>16.899999999999999</v>
      </c>
      <c r="F240" s="23" t="str">
        <f>IF(Eksplikatsioon!H241=0,"",Eksplikatsioon!H241)</f>
        <v/>
      </c>
      <c r="G240" s="23" t="str">
        <f>IF(Eksplikatsioon!J241=0,"",Eksplikatsioon!J241)</f>
        <v>Ainukasutuses pind</v>
      </c>
      <c r="H240" s="23" t="str">
        <f>IF(Eksplikatsioon!K241=0,"",Eksplikatsioon!K241)</f>
        <v>Tallinna Vangla</v>
      </c>
      <c r="I240" s="23" t="str">
        <f>IF(Eksplikatsioon!L241=0,"",Eksplikatsioon!L241)</f>
        <v>KOOLI2_05</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35">
      <c r="A241" s="23" t="str">
        <f>IF(Eksplikatsioon!A242=0,"",Eksplikatsioon!A242)</f>
        <v>04</v>
      </c>
      <c r="B241" s="60" t="str">
        <f>IF(Eksplikatsioon!B242=0,"",Eksplikatsioon!B242)</f>
        <v>412C</v>
      </c>
      <c r="C241" s="23" t="str">
        <f>IF(Eksplikatsioon!C242=0,"",Eksplikatsioon!C242)</f>
        <v>ÜÜRITAV PIND</v>
      </c>
      <c r="D241" s="23" t="str">
        <f>IF(Eksplikatsioon!D242=0,"",Eksplikatsioon!D242)</f>
        <v>Kabinet/Büroo</v>
      </c>
      <c r="E241" s="58">
        <f>IF(Eksplikatsioon!F242=0,"",Eksplikatsioon!F242)</f>
        <v>13.8</v>
      </c>
      <c r="F241" s="23" t="str">
        <f>IF(Eksplikatsioon!H242=0,"",Eksplikatsioon!H242)</f>
        <v/>
      </c>
      <c r="G241" s="23" t="str">
        <f>IF(Eksplikatsioon!J242=0,"",Eksplikatsioon!J242)</f>
        <v>Ainukasutuses pind</v>
      </c>
      <c r="H241" s="23" t="str">
        <f>IF(Eksplikatsioon!K242=0,"",Eksplikatsioon!K242)</f>
        <v>Aktiivne vakants üürnik</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3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3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3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3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3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3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3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3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3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3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3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3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3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3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3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3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3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3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3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3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3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3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3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3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3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3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3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3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3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3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3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3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3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3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3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3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3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3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3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3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3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3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3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3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3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3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3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3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3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3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3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3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3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3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3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3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3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3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3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3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3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3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3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3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3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3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3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3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3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3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3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3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3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3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3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3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3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3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3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3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3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3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3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3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3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3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3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3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3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3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3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3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3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3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3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3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3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3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3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3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3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3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3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3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3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3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3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3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3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3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3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3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3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3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3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3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3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3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3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3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3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3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3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3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3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3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3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3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3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3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3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3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3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3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3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3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3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3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3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3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3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3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3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3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3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3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3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3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3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3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3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3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3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3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3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3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3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3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3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3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3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3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3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3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3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3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3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3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3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3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3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3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3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3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3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3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3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3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3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3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3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3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3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3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3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3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3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3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3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3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3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3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3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3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3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3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3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3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3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3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3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3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3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3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3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3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3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3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3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3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3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3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3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3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3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3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3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3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3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3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3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3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3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3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3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3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3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3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3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3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3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3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3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3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3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3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3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3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3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3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3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3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3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3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3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3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3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3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3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3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3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3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3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3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3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3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3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3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3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3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3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3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3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3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3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3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3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3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3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3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3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3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3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3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3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3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3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3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3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3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3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3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3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3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3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3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3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3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3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3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3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3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3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3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3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3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3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3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3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3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3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3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3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3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3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3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3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3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3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3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3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3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3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3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3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3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3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3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3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3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3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3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3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3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3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3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3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3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3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3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3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3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3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3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3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3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3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3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3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3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3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3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3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3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3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3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3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3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3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3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3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3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3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3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3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3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3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3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3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3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3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3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3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3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3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3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3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3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3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3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3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3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3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3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3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3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3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3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3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3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3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3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3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3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3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3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3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3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3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3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3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3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3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3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3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3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3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3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3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3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3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3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3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3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3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3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3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3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3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3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3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3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3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3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3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3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3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3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3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3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3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3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3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3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3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3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3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3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3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3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3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3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3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3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3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3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3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3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3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3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3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3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3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3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3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3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3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3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3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3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3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3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3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3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3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3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3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3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3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3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3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3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3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3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3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3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3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3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3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3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3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3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3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3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3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3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3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3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3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3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3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3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3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3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3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3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3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3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3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3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3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3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3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3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3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3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3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3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3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3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3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3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3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3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3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3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3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3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3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3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3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3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3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3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3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3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3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3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3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3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3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3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3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3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3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3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3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3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3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3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3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3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3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3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3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3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3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3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3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3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3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3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3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3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3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3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3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3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3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3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3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3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3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3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3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3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3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3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3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3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3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3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3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3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3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3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3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3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3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3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3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3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3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3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3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3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3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3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3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3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3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3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3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3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3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3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3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3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3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3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3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3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3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3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3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3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3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3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3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3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3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3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3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3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3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3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3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3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3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3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3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3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3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3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3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3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3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3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3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3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3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3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3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3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3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3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3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3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3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3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3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3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3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3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3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3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3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3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3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3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3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3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3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3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3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3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3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3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3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3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3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3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3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3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3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3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3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3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3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3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3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3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3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3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3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3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3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3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3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3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3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3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3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3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3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3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3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3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3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3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3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3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3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3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3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3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3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3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3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3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3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3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3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3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3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3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3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3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3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3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3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3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3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3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3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3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3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3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3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3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3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3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3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3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3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3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3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3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3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3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3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3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3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3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3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3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3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3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3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3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3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3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3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3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3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3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3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3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3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3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3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3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3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3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3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3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3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3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3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3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3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3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3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3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3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3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3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3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3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3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3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VlLFVKiKWhYLDt6n+UfcKSgBBaqJybGYI7mA91Zf0Ae7r1W2rix/Gcdz0jVwB1etkNS+oe0K2xX0acTNa153KA==" saltValue="kettNhfSmu1dvbWYAlidKw=="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30" sqref="A30"/>
    </sheetView>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0</v>
      </c>
      <c r="B1" s="49" t="s">
        <v>1</v>
      </c>
    </row>
    <row r="2" spans="1:3" x14ac:dyDescent="0.35">
      <c r="A2" s="8" t="s">
        <v>2</v>
      </c>
      <c r="B2" s="49" t="s">
        <v>3</v>
      </c>
    </row>
    <row r="3" spans="1:3" x14ac:dyDescent="0.35">
      <c r="A3" s="8" t="s">
        <v>4</v>
      </c>
      <c r="B3" s="49" t="s">
        <v>5</v>
      </c>
    </row>
    <row r="4" spans="1:3" x14ac:dyDescent="0.35">
      <c r="A4" s="8" t="s">
        <v>6</v>
      </c>
      <c r="B4" s="65"/>
    </row>
    <row r="5" spans="1:3" x14ac:dyDescent="0.35">
      <c r="A5" s="8" t="s">
        <v>7</v>
      </c>
      <c r="B5" s="49" t="s">
        <v>8</v>
      </c>
    </row>
    <row r="6" spans="1:3" x14ac:dyDescent="0.35">
      <c r="A6" s="8" t="s">
        <v>9</v>
      </c>
      <c r="B6" s="49" t="s">
        <v>10</v>
      </c>
    </row>
    <row r="7" spans="1:3" x14ac:dyDescent="0.35">
      <c r="A7" s="8" t="s">
        <v>11</v>
      </c>
      <c r="B7" s="50">
        <v>42355</v>
      </c>
      <c r="C7" s="26"/>
    </row>
    <row r="11" spans="1:3" x14ac:dyDescent="0.35">
      <c r="A11" s="10" t="s">
        <v>12</v>
      </c>
      <c r="B11" s="10" t="s">
        <v>13</v>
      </c>
      <c r="C11" s="11"/>
    </row>
    <row r="12" spans="1:3" ht="16.5" x14ac:dyDescent="0.35">
      <c r="A12" s="11" t="s">
        <v>14</v>
      </c>
      <c r="B12" s="51">
        <f>Eksplikatsioon_summad!B4</f>
        <v>1319.8</v>
      </c>
      <c r="C12" s="11"/>
    </row>
    <row r="13" spans="1:3" ht="16.5" x14ac:dyDescent="0.35">
      <c r="A13" s="11" t="s">
        <v>15</v>
      </c>
      <c r="B13" s="51">
        <f>Eksplikatsioon_summad!B5</f>
        <v>4255.7</v>
      </c>
      <c r="C13" s="11"/>
    </row>
    <row r="14" spans="1:3" ht="16.5" x14ac:dyDescent="0.35">
      <c r="A14" s="11" t="s">
        <v>16</v>
      </c>
      <c r="B14" s="51">
        <f>Eksplikatsioon_summad!B6</f>
        <v>0</v>
      </c>
      <c r="C14" s="11"/>
    </row>
    <row r="15" spans="1:3" ht="16.5" x14ac:dyDescent="0.35">
      <c r="A15" s="11" t="s">
        <v>17</v>
      </c>
      <c r="B15" s="51">
        <f>Eksplikatsioon_summad!B7</f>
        <v>3763.2999999999993</v>
      </c>
      <c r="C15" s="11"/>
    </row>
    <row r="16" spans="1:3" ht="16.5" x14ac:dyDescent="0.35">
      <c r="A16" s="11" t="s">
        <v>18</v>
      </c>
      <c r="B16" s="54">
        <f>Eksplikatsioon_summad!B8</f>
        <v>4509.6000000000004</v>
      </c>
    </row>
    <row r="17" spans="1:2" ht="16.5" x14ac:dyDescent="0.35">
      <c r="A17" s="11" t="s">
        <v>19</v>
      </c>
      <c r="B17" s="54">
        <f>Eksplikatsioon_summad!B9</f>
        <v>4795.0999999999995</v>
      </c>
    </row>
    <row r="18" spans="1:2" ht="16.5" x14ac:dyDescent="0.35">
      <c r="A18" s="48" t="s">
        <v>20</v>
      </c>
      <c r="B18" s="54">
        <f>Eksplikatsioon_summad!B10</f>
        <v>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796875" defaultRowHeight="14.5" x14ac:dyDescent="0.35"/>
  <cols>
    <col min="1" max="1" width="42.7265625" style="11" customWidth="1"/>
    <col min="2" max="2" width="21.54296875" style="51" bestFit="1" customWidth="1"/>
    <col min="3" max="27" width="8.7265625" style="14" customWidth="1"/>
    <col min="28" max="28" width="8.7265625" style="9" customWidth="1"/>
    <col min="29" max="29" width="9.7265625" style="9" hidden="1" customWidth="1"/>
    <col min="30" max="16384" width="9.1796875" style="9"/>
  </cols>
  <sheetData>
    <row r="1" spans="1:31" x14ac:dyDescent="0.35">
      <c r="A1" s="10" t="s">
        <v>2</v>
      </c>
      <c r="B1" s="55" t="str">
        <f>IF('Hoone üldandmed'!B2="","",'Hoone üldandmed'!B2)</f>
        <v>Kooli tn 2A, Jõhvi linn, Jõhvi vald, Ida-Viru maakond</v>
      </c>
      <c r="C1" s="20"/>
      <c r="D1" s="20"/>
      <c r="E1" s="20"/>
      <c r="F1" s="20"/>
      <c r="G1" s="20"/>
      <c r="H1" s="20"/>
      <c r="I1" s="20"/>
      <c r="J1" s="20"/>
      <c r="K1" s="20"/>
      <c r="L1" s="20"/>
      <c r="M1" s="20"/>
      <c r="N1" s="20"/>
      <c r="O1" s="20"/>
      <c r="P1" s="20"/>
      <c r="Q1" s="20"/>
      <c r="R1" s="20"/>
      <c r="S1" s="20"/>
      <c r="T1" s="20"/>
      <c r="U1" s="20"/>
      <c r="V1" s="20"/>
      <c r="W1" s="20"/>
      <c r="X1" s="20"/>
      <c r="Y1" s="20"/>
      <c r="Z1" s="20"/>
      <c r="AA1" s="20"/>
      <c r="AC1" s="20" t="s">
        <v>21</v>
      </c>
    </row>
    <row r="3" spans="1:31" x14ac:dyDescent="0.35">
      <c r="A3" s="10" t="s">
        <v>22</v>
      </c>
    </row>
    <row r="4" spans="1:31" x14ac:dyDescent="0.35">
      <c r="A4" s="21" t="s">
        <v>23</v>
      </c>
      <c r="B4" s="56">
        <v>1319.8</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35">
      <c r="A5" s="21" t="s">
        <v>24</v>
      </c>
      <c r="B5" s="51">
        <f>SUMIF(A:A,"Korruse netopind (KNP):",B:B)</f>
        <v>4255.7</v>
      </c>
    </row>
    <row r="6" spans="1:31" x14ac:dyDescent="0.35">
      <c r="A6" s="21" t="s">
        <v>25</v>
      </c>
      <c r="B6" s="51">
        <f>SUMIF(A:A,"Korruse suletud netopind (KSNP):",B:B)</f>
        <v>0</v>
      </c>
    </row>
    <row r="7" spans="1:31" x14ac:dyDescent="0.35">
      <c r="A7" s="21" t="s">
        <v>26</v>
      </c>
      <c r="B7" s="51">
        <f>SUMIF(A:A,"Korruse üüritav pind (KÜP):",B:B)</f>
        <v>3763.2999999999993</v>
      </c>
    </row>
    <row r="8" spans="1:31" x14ac:dyDescent="0.35">
      <c r="A8" s="21" t="s">
        <v>27</v>
      </c>
      <c r="B8" s="51">
        <f>SUMIF(A:A,"Korruse kasulik pind (KKP):",B:B)</f>
        <v>4509.6000000000004</v>
      </c>
    </row>
    <row r="9" spans="1:31" x14ac:dyDescent="0.35">
      <c r="A9" s="21" t="s">
        <v>28</v>
      </c>
      <c r="B9" s="51">
        <f>SUMIF(A:A,"Korruse brutopind (KBP):",B:B)</f>
        <v>4795.0999999999995</v>
      </c>
    </row>
    <row r="10" spans="1:31" x14ac:dyDescent="0.35">
      <c r="A10" s="21" t="s">
        <v>29</v>
      </c>
      <c r="B10" s="56"/>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1. Korrus</v>
      </c>
      <c r="AC13" s="23">
        <f>IFERROR(IF(FIND(".",A13)=3,LEFT(A13,2),LEFT(A13,1))*1,"")</f>
        <v>1</v>
      </c>
      <c r="AE13" s="20"/>
    </row>
    <row r="14" spans="1:31" x14ac:dyDescent="0.35">
      <c r="A14" s="21" t="str">
        <f>IF(A13="","",Tabelid!D2)</f>
        <v>Korruse üüritav pind (KÜP):</v>
      </c>
      <c r="B14" s="51">
        <f>IF(A14="","",SUMIFS(Eksplikatsioon!F:F,Eksplikatsioon!A:A,AC14,Eksplikatsioon!C:C,Tabelid!E2))</f>
        <v>1027.8999999999996</v>
      </c>
      <c r="AC14" s="23">
        <f>AC13</f>
        <v>1</v>
      </c>
    </row>
    <row r="15" spans="1:31" x14ac:dyDescent="0.35">
      <c r="A15" s="21" t="str">
        <f>IF(A14="","",Tabelid!D3)</f>
        <v>Korruse vertikaalsete ühendusteede pind (KÜTP):</v>
      </c>
      <c r="B15" s="51">
        <f>IF(A15="","",SUMIFS(Eksplikatsioon!F:F,Eksplikatsioon!A:A,AC15,Eksplikatsioon!C:C,Tabelid!E3))</f>
        <v>53.699999999999996</v>
      </c>
      <c r="D15" s="41"/>
      <c r="AC15" s="23">
        <f t="shared" ref="AC15:AC22" si="0">AC14</f>
        <v>1</v>
      </c>
    </row>
    <row r="16" spans="1:31" x14ac:dyDescent="0.35">
      <c r="A16" s="21" t="str">
        <f>IF(A15="","",Tabelid!D4)</f>
        <v>Korruse tehnopind (KTRP):</v>
      </c>
      <c r="B16" s="51">
        <f>IF(A16="","",SUMIFS(Eksplikatsioon!F:F,Eksplikatsioon!A:A,AC16,Eksplikatsioon!C:C,Tabelid!E4))</f>
        <v>99.6</v>
      </c>
      <c r="D16" s="41"/>
      <c r="AC16" s="23">
        <f t="shared" si="0"/>
        <v>1</v>
      </c>
    </row>
    <row r="17" spans="1:29" x14ac:dyDescent="0.35">
      <c r="A17" s="21" t="str">
        <f>IF(A16="","",Tabelid!D5)</f>
        <v>Korruse netopind (KNP):</v>
      </c>
      <c r="B17" s="51">
        <f>IF(A17="","",SUM(B14:B16)+B22)</f>
        <v>1181.1999999999996</v>
      </c>
      <c r="D17" s="41"/>
      <c r="E17" s="28"/>
      <c r="AC17" s="23">
        <f t="shared" si="0"/>
        <v>1</v>
      </c>
    </row>
    <row r="18" spans="1:29" x14ac:dyDescent="0.35">
      <c r="A18" s="21" t="str">
        <f>IF(A17="","",Tabelid!D6)</f>
        <v>Korruse suletud netopind (KSNP):</v>
      </c>
      <c r="B18" s="51">
        <f>IF(A18="","",SUMIFS(Eksplikatsioon!G:G,Eksplikatsioon!A:A,AC18))</f>
        <v>0</v>
      </c>
      <c r="D18" s="41"/>
      <c r="AC18" s="23">
        <f>AC17</f>
        <v>1</v>
      </c>
    </row>
    <row r="19" spans="1:29" x14ac:dyDescent="0.35">
      <c r="A19" s="21" t="str">
        <f>IF(A17="","",Tabelid!D7)</f>
        <v>Korruse kasulik pind (KKP):</v>
      </c>
      <c r="B19" s="56">
        <v>1250.7</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1</v>
      </c>
    </row>
    <row r="20" spans="1:29" x14ac:dyDescent="0.35">
      <c r="A20" s="21" t="str">
        <f>IF(A19="","",Tabelid!D8)</f>
        <v>Korruse brutopind (KBP):</v>
      </c>
      <c r="B20" s="56">
        <v>1319.8</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1</v>
      </c>
    </row>
    <row r="21" spans="1:29" x14ac:dyDescent="0.35">
      <c r="A21" s="21" t="str">
        <f>IF(A20="","",Tabelid!D9)</f>
        <v>Korruse avatud netopind (KANP):</v>
      </c>
      <c r="B21" s="51">
        <f>IF(A21="","",SUMIFS(Eksplikatsioon!F:F,Eksplikatsioon!A:A,AC21,Eksplikatsioon!C:C,Tabelid!E9))</f>
        <v>0</v>
      </c>
      <c r="D21" s="41"/>
      <c r="AC21" s="23">
        <f t="shared" si="0"/>
        <v>1</v>
      </c>
    </row>
    <row r="22" spans="1:29" x14ac:dyDescent="0.35">
      <c r="A22" s="21" t="str">
        <f>IF(A21="","",Tabelid!D10)</f>
        <v>Korruse passiivne vakantsus (KPV):</v>
      </c>
      <c r="B22" s="51">
        <f>IF(A22="","",SUMIFS(Eksplikatsioon!F:F,Eksplikatsioon!A:A,AC22,Eksplikatsioon!C:C,Tabelid!E10))</f>
        <v>0</v>
      </c>
      <c r="D22" s="41"/>
      <c r="AC22" s="23">
        <f t="shared" si="0"/>
        <v>1</v>
      </c>
    </row>
    <row r="23" spans="1:29" x14ac:dyDescent="0.35">
      <c r="A23" s="10" t="str">
        <f>IF(COUNTIF(Tabelid!G:G,TRUE)/10-Tabelid!H11&gt;0,MIN(Tabelid!F:F)+Tabelid!H11&amp;"."&amp;" Korrus","")</f>
        <v>2. Korrus</v>
      </c>
      <c r="D23" s="41"/>
      <c r="AC23" s="23">
        <f>IFERROR(IF(FIND(".",A23)=3,LEFT(A23,2),LEFT(A23,1))*1,"")</f>
        <v>2</v>
      </c>
    </row>
    <row r="24" spans="1:29" x14ac:dyDescent="0.35">
      <c r="A24" s="21" t="str">
        <f>IF(A23="","",Tabelid!D12)</f>
        <v>Korruse üüritav pind (KÜP):</v>
      </c>
      <c r="B24" s="51">
        <f>IF(A24="","",SUMIFS(Eksplikatsioon!F:F,Eksplikatsioon!A:A,AC24,Eksplikatsioon!C:C,Tabelid!E12))</f>
        <v>930.90000000000009</v>
      </c>
      <c r="D24" s="41"/>
      <c r="AC24" s="23">
        <f>AC23</f>
        <v>2</v>
      </c>
    </row>
    <row r="25" spans="1:29" x14ac:dyDescent="0.35">
      <c r="A25" s="21" t="str">
        <f>IF(A24="","",Tabelid!D13)</f>
        <v>Korruse vertikaalsete ühendusteede pind (KÜTP):</v>
      </c>
      <c r="B25" s="51">
        <f>IF(A25="","",SUMIFS(Eksplikatsioon!F:F,Eksplikatsioon!A:A,AC25,Eksplikatsioon!C:C,Tabelid!E13))</f>
        <v>66.999999999999986</v>
      </c>
      <c r="D25" s="41"/>
      <c r="AC25" s="23">
        <f t="shared" ref="AC25:AC32" si="1">AC24</f>
        <v>2</v>
      </c>
    </row>
    <row r="26" spans="1:29" x14ac:dyDescent="0.35">
      <c r="A26" s="21" t="str">
        <f>IF(A25="","",Tabelid!D14)</f>
        <v>Korruse tehnopind (KTRP):</v>
      </c>
      <c r="B26" s="51">
        <f>IF(A26="","",SUMIFS(Eksplikatsioon!F:F,Eksplikatsioon!A:A,AC26,Eksplikatsioon!C:C,Tabelid!E14))</f>
        <v>8.9</v>
      </c>
      <c r="D26" s="41"/>
      <c r="AC26" s="23">
        <f t="shared" si="1"/>
        <v>2</v>
      </c>
    </row>
    <row r="27" spans="1:29" x14ac:dyDescent="0.35">
      <c r="A27" s="21" t="str">
        <f>IF(A26="","",Tabelid!D15)</f>
        <v>Korruse netopind (KNP):</v>
      </c>
      <c r="B27" s="51">
        <f>IF(A27="","",SUM(B24:B26)+B32)</f>
        <v>1006.8000000000001</v>
      </c>
      <c r="D27" s="41"/>
      <c r="AC27" s="23">
        <f t="shared" si="1"/>
        <v>2</v>
      </c>
    </row>
    <row r="28" spans="1:29" x14ac:dyDescent="0.35">
      <c r="A28" s="21" t="str">
        <f>IF(A27="","",Tabelid!D16)</f>
        <v>Korruse suletud netopind (KSNP):</v>
      </c>
      <c r="B28" s="51">
        <f>IF(A28="","",SUMIFS(Eksplikatsioon!G:G,Eksplikatsioon!A:A,AC28))</f>
        <v>0</v>
      </c>
      <c r="D28" s="41"/>
      <c r="AC28" s="23">
        <f>AC27</f>
        <v>2</v>
      </c>
    </row>
    <row r="29" spans="1:29" x14ac:dyDescent="0.35">
      <c r="A29" s="21" t="str">
        <f>IF(A27="","",Tabelid!D17)</f>
        <v>Korruse kasulik pind (KKP):</v>
      </c>
      <c r="B29" s="56">
        <v>1036.2</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2</v>
      </c>
    </row>
    <row r="30" spans="1:29" x14ac:dyDescent="0.35">
      <c r="A30" s="21" t="str">
        <f>IF(A29="","",Tabelid!D18)</f>
        <v>Korruse brutopind (KBP):</v>
      </c>
      <c r="B30" s="56">
        <v>1102.3</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2</v>
      </c>
    </row>
    <row r="31" spans="1:29" x14ac:dyDescent="0.35">
      <c r="A31" s="21" t="str">
        <f>IF(A30="","",Tabelid!D19)</f>
        <v>Korruse avatud netopind (KANP):</v>
      </c>
      <c r="B31" s="51">
        <f>IF(A31="","",SUMIFS(Eksplikatsioon!F:F,Eksplikatsioon!A:A,AC31,Eksplikatsioon!C:C,Tabelid!E19))</f>
        <v>0</v>
      </c>
      <c r="AC31" s="23">
        <f t="shared" si="1"/>
        <v>2</v>
      </c>
    </row>
    <row r="32" spans="1:29" x14ac:dyDescent="0.35">
      <c r="A32" s="21" t="str">
        <f>IF(A31="","",Tabelid!D20)</f>
        <v>Korruse passiivne vakantsus (KPV):</v>
      </c>
      <c r="B32" s="51">
        <f>IF(A32="","",SUMIFS(Eksplikatsioon!F:F,Eksplikatsioon!A:A,AC32,Eksplikatsioon!C:C,Tabelid!E20))</f>
        <v>0</v>
      </c>
      <c r="AC32" s="23">
        <f t="shared" si="1"/>
        <v>2</v>
      </c>
    </row>
    <row r="33" spans="1:29" x14ac:dyDescent="0.35">
      <c r="A33" s="10" t="str">
        <f>IF(COUNTIF(Tabelid!G:G,TRUE)/10-Tabelid!H21&gt;0,MIN(Tabelid!F:F)+Tabelid!H21&amp;"."&amp;" Korrus","")</f>
        <v>3. Korrus</v>
      </c>
      <c r="AC33" s="23">
        <f>IFERROR(IF(FIND(".",A33)=3,LEFT(A33,2),LEFT(A33,1))*1,"")</f>
        <v>3</v>
      </c>
    </row>
    <row r="34" spans="1:29" x14ac:dyDescent="0.35">
      <c r="A34" s="21" t="str">
        <f>IF(A33="","",Tabelid!D22)</f>
        <v>Korruse üüritav pind (KÜP):</v>
      </c>
      <c r="B34" s="51">
        <f>IF(A34="","",SUMIFS(Eksplikatsioon!F:F,Eksplikatsioon!A:A,AC34,Eksplikatsioon!C:C,Tabelid!E22))</f>
        <v>852.69999999999982</v>
      </c>
      <c r="AC34" s="23">
        <f>AC33</f>
        <v>3</v>
      </c>
    </row>
    <row r="35" spans="1:29" x14ac:dyDescent="0.35">
      <c r="A35" s="21" t="str">
        <f>IF(A34="","",Tabelid!D23)</f>
        <v>Korruse vertikaalsete ühendusteede pind (KÜTP):</v>
      </c>
      <c r="B35" s="51">
        <f>IF(A35="","",SUMIFS(Eksplikatsioon!F:F,Eksplikatsioon!A:A,AC35,Eksplikatsioon!C:C,Tabelid!E23))</f>
        <v>56.800000000000004</v>
      </c>
      <c r="AC35" s="23">
        <f t="shared" ref="AC35:AC42" si="2">AC34</f>
        <v>3</v>
      </c>
    </row>
    <row r="36" spans="1:29" x14ac:dyDescent="0.35">
      <c r="A36" s="21" t="str">
        <f>IF(A35="","",Tabelid!D24)</f>
        <v>Korruse tehnopind (KTRP):</v>
      </c>
      <c r="B36" s="51">
        <f>IF(A36="","",SUMIFS(Eksplikatsioon!F:F,Eksplikatsioon!A:A,AC36,Eksplikatsioon!C:C,Tabelid!E24))</f>
        <v>3.7</v>
      </c>
      <c r="AC36" s="23">
        <f t="shared" si="2"/>
        <v>3</v>
      </c>
    </row>
    <row r="37" spans="1:29" x14ac:dyDescent="0.35">
      <c r="A37" s="21" t="str">
        <f>IF(A36="","",Tabelid!D25)</f>
        <v>Korruse netopind (KNP):</v>
      </c>
      <c r="B37" s="51">
        <f>IF(A37="","",SUM(B34:B36)+B42)</f>
        <v>913.19999999999982</v>
      </c>
      <c r="AC37" s="23">
        <f t="shared" si="2"/>
        <v>3</v>
      </c>
    </row>
    <row r="38" spans="1:29" x14ac:dyDescent="0.35">
      <c r="A38" s="21" t="str">
        <f>IF(A37="","",Tabelid!D26)</f>
        <v>Korruse suletud netopind (KSNP):</v>
      </c>
      <c r="B38" s="51">
        <f>IF(A38="","",SUMIFS(Eksplikatsioon!G:G,Eksplikatsioon!A:A,AC38))</f>
        <v>0</v>
      </c>
      <c r="AC38" s="23">
        <f>AC37</f>
        <v>3</v>
      </c>
    </row>
    <row r="39" spans="1:29" x14ac:dyDescent="0.35">
      <c r="A39" s="21" t="str">
        <f>IF(A37="","",Tabelid!D27)</f>
        <v>Korruse kasulik pind (KKP):</v>
      </c>
      <c r="B39" s="56">
        <v>1035.0999999999999</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3</v>
      </c>
    </row>
    <row r="40" spans="1:29" x14ac:dyDescent="0.35">
      <c r="A40" s="21" t="str">
        <f>IF(A39="","",Tabelid!D28)</f>
        <v>Korruse brutopind (KBP):</v>
      </c>
      <c r="B40" s="56">
        <v>1102</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3</v>
      </c>
    </row>
    <row r="41" spans="1:29" x14ac:dyDescent="0.35">
      <c r="A41" s="21" t="str">
        <f>IF(A40="","",Tabelid!D29)</f>
        <v>Korruse avatud netopind (KANP):</v>
      </c>
      <c r="B41" s="51">
        <f>IF(A41="","",SUMIFS(Eksplikatsioon!F:F,Eksplikatsioon!A:A,AC41,Eksplikatsioon!C:C,Tabelid!E29))</f>
        <v>0</v>
      </c>
      <c r="AC41" s="23">
        <f t="shared" si="2"/>
        <v>3</v>
      </c>
    </row>
    <row r="42" spans="1:29" x14ac:dyDescent="0.35">
      <c r="A42" s="21" t="str">
        <f>IF(A41="","",Tabelid!D30)</f>
        <v>Korruse passiivne vakantsus (KPV):</v>
      </c>
      <c r="B42" s="51">
        <f>IF(A42="","",SUMIFS(Eksplikatsioon!F:F,Eksplikatsioon!A:A,AC42,Eksplikatsioon!C:C,Tabelid!E30))</f>
        <v>0</v>
      </c>
      <c r="AC42" s="23">
        <f t="shared" si="2"/>
        <v>3</v>
      </c>
    </row>
    <row r="43" spans="1:29" x14ac:dyDescent="0.35">
      <c r="A43" s="10" t="str">
        <f>IF(COUNTIF(Tabelid!G:G,TRUE)/10-Tabelid!H31&gt;0,MIN(Tabelid!F:F)+Tabelid!H31&amp;"."&amp;" Korrus","")</f>
        <v>4. Korrus</v>
      </c>
      <c r="AC43" s="23">
        <f>IFERROR(IF(FIND(".",A43)=3,LEFT(A43,2),LEFT(A43,1))*1,"")</f>
        <v>4</v>
      </c>
    </row>
    <row r="44" spans="1:29" x14ac:dyDescent="0.35">
      <c r="A44" s="21" t="str">
        <f>IF(A43="","",Tabelid!D32)</f>
        <v>Korruse üüritav pind (KÜP):</v>
      </c>
      <c r="B44" s="51">
        <f>IF(A44="","",SUMIFS(Eksplikatsioon!F:F,Eksplikatsioon!A:A,AC44,Eksplikatsioon!C:C,Tabelid!E32))</f>
        <v>951.79999999999973</v>
      </c>
      <c r="AC44" s="23">
        <f>AC43</f>
        <v>4</v>
      </c>
    </row>
    <row r="45" spans="1:29" x14ac:dyDescent="0.35">
      <c r="A45" s="21" t="str">
        <f>IF(A44="","",Tabelid!D33)</f>
        <v>Korruse vertikaalsete ühendusteede pind (KÜTP):</v>
      </c>
      <c r="B45" s="51">
        <f>IF(A45="","",SUMIFS(Eksplikatsioon!F:F,Eksplikatsioon!A:A,AC45,Eksplikatsioon!C:C,Tabelid!E33))</f>
        <v>46.2</v>
      </c>
      <c r="AC45" s="23">
        <f t="shared" ref="AC45:AC52" si="3">AC44</f>
        <v>4</v>
      </c>
    </row>
    <row r="46" spans="1:29" x14ac:dyDescent="0.35">
      <c r="A46" s="21" t="str">
        <f>IF(A45="","",Tabelid!D34)</f>
        <v>Korruse tehnopind (KTRP):</v>
      </c>
      <c r="B46" s="51">
        <f>IF(A46="","",SUMIFS(Eksplikatsioon!F:F,Eksplikatsioon!A:A,AC46,Eksplikatsioon!C:C,Tabelid!E34))</f>
        <v>11.9</v>
      </c>
      <c r="AC46" s="23">
        <f t="shared" si="3"/>
        <v>4</v>
      </c>
    </row>
    <row r="47" spans="1:29" x14ac:dyDescent="0.35">
      <c r="A47" s="21" t="str">
        <f>IF(A46="","",Tabelid!D35)</f>
        <v>Korruse netopind (KNP):</v>
      </c>
      <c r="B47" s="51">
        <f>IF(A47="","",SUM(B44:B46)+B52)</f>
        <v>1009.8999999999997</v>
      </c>
      <c r="AC47" s="23">
        <f t="shared" si="3"/>
        <v>4</v>
      </c>
    </row>
    <row r="48" spans="1:29" x14ac:dyDescent="0.35">
      <c r="A48" s="21" t="str">
        <f>IF(A47="","",Tabelid!D36)</f>
        <v>Korruse suletud netopind (KSNP):</v>
      </c>
      <c r="B48" s="51">
        <f>IF(A48="","",SUMIFS(Eksplikatsioon!G:G,Eksplikatsioon!A:A,AC48))</f>
        <v>0</v>
      </c>
      <c r="AC48" s="23">
        <f>AC47</f>
        <v>4</v>
      </c>
    </row>
    <row r="49" spans="1:29" x14ac:dyDescent="0.35">
      <c r="A49" s="21" t="str">
        <f>IF(A47="","",Tabelid!D37)</f>
        <v>Korruse kasulik pind (KKP):</v>
      </c>
      <c r="B49" s="56">
        <v>1036.0999999999999</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4</v>
      </c>
    </row>
    <row r="50" spans="1:29" x14ac:dyDescent="0.35">
      <c r="A50" s="21" t="str">
        <f>IF(A49="","",Tabelid!D38)</f>
        <v>Korruse brutopind (KBP):</v>
      </c>
      <c r="B50" s="56">
        <v>1102.3</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4</v>
      </c>
    </row>
    <row r="51" spans="1:29" x14ac:dyDescent="0.35">
      <c r="A51" s="21" t="str">
        <f>IF(A50="","",Tabelid!D39)</f>
        <v>Korruse avatud netopind (KANP):</v>
      </c>
      <c r="B51" s="51">
        <f>IF(A51="","",SUMIFS(Eksplikatsioon!F:F,Eksplikatsioon!A:A,AC51,Eksplikatsioon!C:C,Tabelid!E39))</f>
        <v>0</v>
      </c>
      <c r="AC51" s="23">
        <f t="shared" si="3"/>
        <v>4</v>
      </c>
    </row>
    <row r="52" spans="1:29" x14ac:dyDescent="0.35">
      <c r="A52" s="21" t="str">
        <f>IF(A51="","",Tabelid!D40)</f>
        <v>Korruse passiivne vakantsus (KPV):</v>
      </c>
      <c r="B52" s="51">
        <f>IF(A52="","",SUMIFS(Eksplikatsioon!F:F,Eksplikatsioon!A:A,AC52,Eksplikatsioon!C:C,Tabelid!E40))</f>
        <v>0</v>
      </c>
      <c r="AC52" s="23">
        <f t="shared" si="3"/>
        <v>4</v>
      </c>
    </row>
    <row r="53" spans="1:29" x14ac:dyDescent="0.35">
      <c r="A53" s="10" t="str">
        <f>IF(COUNTIF(Tabelid!G:G,TRUE)/10-Tabelid!H41&gt;0,MIN(Tabelid!F:F)+Tabelid!H41&amp;"."&amp;" Korrus","")</f>
        <v>5. Korrus</v>
      </c>
      <c r="AC53" s="23">
        <f>IFERROR(IF(FIND(".",A53)=3,LEFT(A53,2),LEFT(A53,1))*1,"")</f>
        <v>5</v>
      </c>
    </row>
    <row r="54" spans="1:29" x14ac:dyDescent="0.35">
      <c r="A54" s="21" t="str">
        <f>IF(A53="","",Tabelid!D42)</f>
        <v>Korruse üüritav pind (KÜP):</v>
      </c>
      <c r="B54" s="51">
        <f>IF(A54="","",SUMIFS(Eksplikatsioon!F:F,Eksplikatsioon!A:A,AC54,Eksplikatsioon!C:C,Tabelid!E42))</f>
        <v>0</v>
      </c>
      <c r="AC54" s="23">
        <f>AC53</f>
        <v>5</v>
      </c>
    </row>
    <row r="55" spans="1:29" x14ac:dyDescent="0.35">
      <c r="A55" s="21" t="str">
        <f>IF(A54="","",Tabelid!D43)</f>
        <v>Korruse vertikaalsete ühendusteede pind (KÜTP):</v>
      </c>
      <c r="B55" s="51">
        <f>IF(A55="","",SUMIFS(Eksplikatsioon!F:F,Eksplikatsioon!A:A,AC55,Eksplikatsioon!C:C,Tabelid!E43))</f>
        <v>9.9</v>
      </c>
      <c r="AC55" s="23">
        <f t="shared" ref="AC55:AC62" si="4">AC54</f>
        <v>5</v>
      </c>
    </row>
    <row r="56" spans="1:29" x14ac:dyDescent="0.35">
      <c r="A56" s="21" t="str">
        <f>IF(A55="","",Tabelid!D44)</f>
        <v>Korruse tehnopind (KTRP):</v>
      </c>
      <c r="B56" s="51">
        <f>IF(A56="","",SUMIFS(Eksplikatsioon!F:F,Eksplikatsioon!A:A,AC56,Eksplikatsioon!C:C,Tabelid!E44))</f>
        <v>134.70000000000002</v>
      </c>
      <c r="AC56" s="23">
        <f t="shared" si="4"/>
        <v>5</v>
      </c>
    </row>
    <row r="57" spans="1:29" x14ac:dyDescent="0.35">
      <c r="A57" s="21" t="str">
        <f>IF(A56="","",Tabelid!D45)</f>
        <v>Korruse netopind (KNP):</v>
      </c>
      <c r="B57" s="51">
        <f>IF(A57="","",SUM(B54:B56)+B62)</f>
        <v>144.60000000000002</v>
      </c>
      <c r="AC57" s="23">
        <f t="shared" si="4"/>
        <v>5</v>
      </c>
    </row>
    <row r="58" spans="1:29" x14ac:dyDescent="0.35">
      <c r="A58" s="21" t="str">
        <f>IF(A57="","",Tabelid!D46)</f>
        <v>Korruse suletud netopind (KSNP):</v>
      </c>
      <c r="B58" s="51">
        <f>IF(A58="","",SUMIFS(Eksplikatsioon!G:G,Eksplikatsioon!A:A,AC58))</f>
        <v>0</v>
      </c>
      <c r="AC58" s="23">
        <f>AC57</f>
        <v>5</v>
      </c>
    </row>
    <row r="59" spans="1:29" x14ac:dyDescent="0.35">
      <c r="A59" s="21" t="str">
        <f>IF(A57="","",Tabelid!D47)</f>
        <v>Korruse kasulik pind (KKP):</v>
      </c>
      <c r="B59" s="56">
        <v>151.5</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5</v>
      </c>
    </row>
    <row r="60" spans="1:29" x14ac:dyDescent="0.35">
      <c r="A60" s="21" t="str">
        <f>IF(A59="","",Tabelid!D48)</f>
        <v>Korruse brutopind (KBP):</v>
      </c>
      <c r="B60" s="56">
        <v>168.7</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5</v>
      </c>
    </row>
    <row r="61" spans="1:29" x14ac:dyDescent="0.35">
      <c r="A61" s="21" t="str">
        <f>IF(A60="","",Tabelid!D49)</f>
        <v>Korruse avatud netopind (KANP):</v>
      </c>
      <c r="B61" s="51">
        <f>IF(A61="","",SUMIFS(Eksplikatsioon!F:F,Eksplikatsioon!A:A,AC61,Eksplikatsioon!C:C,Tabelid!E49))</f>
        <v>0</v>
      </c>
      <c r="AC61" s="23">
        <f t="shared" si="4"/>
        <v>5</v>
      </c>
    </row>
    <row r="62" spans="1:29" x14ac:dyDescent="0.35">
      <c r="A62" s="21" t="str">
        <f>IF(A61="","",Tabelid!D50)</f>
        <v>Korruse passiivne vakantsus (KPV):</v>
      </c>
      <c r="B62" s="51">
        <f>IF(A62="","",SUMIFS(Eksplikatsioon!F:F,Eksplikatsioon!A:A,AC62,Eksplikatsioon!C:C,Tabelid!E50))</f>
        <v>0</v>
      </c>
      <c r="AC62" s="23">
        <f t="shared" si="4"/>
        <v>5</v>
      </c>
    </row>
    <row r="63" spans="1:29" x14ac:dyDescent="0.35">
      <c r="A63" s="10" t="str">
        <f>IF(COUNTIF(Tabelid!G:G,TRUE)/10-Tabelid!H51&gt;0,MIN(Tabelid!F:F)+Tabelid!H51&amp;"."&amp;" Korrus","")</f>
        <v/>
      </c>
      <c r="AC63" s="23" t="str">
        <f>IFERROR(IF(FIND(".",A63)=3,LEFT(A63,2),LEFT(A63,1))*1,"")</f>
        <v/>
      </c>
    </row>
    <row r="64" spans="1:29" x14ac:dyDescent="0.35">
      <c r="A64" s="21" t="str">
        <f>IF(A63="","",Tabelid!D52)</f>
        <v/>
      </c>
      <c r="B64" s="51" t="str">
        <f>IF(A64="","",SUMIFS(Eksplikatsioon!F:F,Eksplikatsioon!A:A,AC64,Eksplikatsioon!C:C,Tabelid!E52))</f>
        <v/>
      </c>
      <c r="AC64" s="23" t="str">
        <f>AC63</f>
        <v/>
      </c>
    </row>
    <row r="65" spans="1:29" x14ac:dyDescent="0.35">
      <c r="A65" s="21" t="str">
        <f>IF(A64="","",Tabelid!D53)</f>
        <v/>
      </c>
      <c r="B65" s="51" t="str">
        <f>IF(A65="","",SUMIFS(Eksplikatsioon!F:F,Eksplikatsioon!A:A,AC65,Eksplikatsioon!C:C,Tabelid!E53))</f>
        <v/>
      </c>
      <c r="AC65" s="23" t="str">
        <f t="shared" ref="AC65:AC72" si="5">AC64</f>
        <v/>
      </c>
    </row>
    <row r="66" spans="1:29" x14ac:dyDescent="0.35">
      <c r="A66" s="21" t="str">
        <f>IF(A65="","",Tabelid!D54)</f>
        <v/>
      </c>
      <c r="B66" s="51" t="str">
        <f>IF(A66="","",SUMIFS(Eksplikatsioon!F:F,Eksplikatsioon!A:A,AC66,Eksplikatsioon!C:C,Tabelid!E54))</f>
        <v/>
      </c>
      <c r="AC66" s="23" t="str">
        <f t="shared" si="5"/>
        <v/>
      </c>
    </row>
    <row r="67" spans="1:29" x14ac:dyDescent="0.35">
      <c r="A67" s="21" t="str">
        <f>IF(A66="","",Tabelid!D55)</f>
        <v/>
      </c>
      <c r="B67" s="51" t="str">
        <f>IF(A67="","",SUM(B64:B66)+B72)</f>
        <v/>
      </c>
      <c r="AC67" s="23" t="str">
        <f t="shared" si="5"/>
        <v/>
      </c>
    </row>
    <row r="68" spans="1:29" x14ac:dyDescent="0.35">
      <c r="A68" s="21" t="str">
        <f>IF(A67="","",Tabelid!D56)</f>
        <v/>
      </c>
      <c r="B68" s="51" t="str">
        <f>IF(A68="","",SUMIFS(Eksplikatsioon!G:G,Eksplikatsioon!A:A,AC68))</f>
        <v/>
      </c>
      <c r="AC68" s="23" t="str">
        <f>AC67</f>
        <v/>
      </c>
    </row>
    <row r="69" spans="1:29" x14ac:dyDescent="0.3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3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35">
      <c r="A71" s="21" t="str">
        <f>IF(A70="","",Tabelid!D59)</f>
        <v/>
      </c>
      <c r="B71" s="51" t="str">
        <f>IF(A71="","",SUMIFS(Eksplikatsioon!F:F,Eksplikatsioon!A:A,AC71,Eksplikatsioon!C:C,Tabelid!E59))</f>
        <v/>
      </c>
      <c r="AC71" s="23" t="str">
        <f t="shared" si="5"/>
        <v/>
      </c>
    </row>
    <row r="72" spans="1:29" x14ac:dyDescent="0.35">
      <c r="A72" s="21" t="str">
        <f>IF(A71="","",Tabelid!D60)</f>
        <v/>
      </c>
      <c r="B72" s="51" t="str">
        <f>IF(A72="","",SUMIFS(Eksplikatsioon!F:F,Eksplikatsioon!A:A,AC72,Eksplikatsioon!C:C,Tabelid!E60))</f>
        <v/>
      </c>
      <c r="AC72" s="23" t="str">
        <f t="shared" si="5"/>
        <v/>
      </c>
    </row>
    <row r="73" spans="1:29" x14ac:dyDescent="0.35">
      <c r="A73" s="10" t="str">
        <f>IF(COUNTIF(Tabelid!G:G,TRUE)/10-Tabelid!H61&gt;0,MIN(Tabelid!F:F)+Tabelid!H61&amp;"."&amp;" Korrus","")</f>
        <v/>
      </c>
      <c r="AC73" s="23" t="str">
        <f>IFERROR(IF(FIND(".",A73)=3,LEFT(A73,2),LEFT(A73,1))*1,"")</f>
        <v/>
      </c>
    </row>
    <row r="74" spans="1:29" x14ac:dyDescent="0.35">
      <c r="A74" s="21" t="str">
        <f>IF(A73="","",Tabelid!D62)</f>
        <v/>
      </c>
      <c r="B74" s="51" t="str">
        <f>IF(A74="","",SUMIFS(Eksplikatsioon!F:F,Eksplikatsioon!A:A,AC74,Eksplikatsioon!C:C,Tabelid!E62))</f>
        <v/>
      </c>
      <c r="AC74" s="23" t="str">
        <f>AC73</f>
        <v/>
      </c>
    </row>
    <row r="75" spans="1:29" x14ac:dyDescent="0.35">
      <c r="A75" s="21" t="str">
        <f>IF(A74="","",Tabelid!D63)</f>
        <v/>
      </c>
      <c r="B75" s="51" t="str">
        <f>IF(A75="","",SUMIFS(Eksplikatsioon!F:F,Eksplikatsioon!A:A,AC75,Eksplikatsioon!C:C,Tabelid!E63))</f>
        <v/>
      </c>
      <c r="AC75" s="23" t="str">
        <f t="shared" ref="AC75:AC82" si="6">AC74</f>
        <v/>
      </c>
    </row>
    <row r="76" spans="1:29" x14ac:dyDescent="0.35">
      <c r="A76" s="21" t="str">
        <f>IF(A75="","",Tabelid!D64)</f>
        <v/>
      </c>
      <c r="B76" s="51" t="str">
        <f>IF(A76="","",SUMIFS(Eksplikatsioon!F:F,Eksplikatsioon!A:A,AC76,Eksplikatsioon!C:C,Tabelid!E64))</f>
        <v/>
      </c>
      <c r="AC76" s="23" t="str">
        <f t="shared" si="6"/>
        <v/>
      </c>
    </row>
    <row r="77" spans="1:29" x14ac:dyDescent="0.35">
      <c r="A77" s="21" t="str">
        <f>IF(A76="","",Tabelid!D65)</f>
        <v/>
      </c>
      <c r="B77" s="51" t="str">
        <f>IF(A77="","",SUM(B74:B76)+B82)</f>
        <v/>
      </c>
      <c r="AC77" s="23" t="str">
        <f t="shared" si="6"/>
        <v/>
      </c>
    </row>
    <row r="78" spans="1:29" x14ac:dyDescent="0.35">
      <c r="A78" s="21" t="str">
        <f>IF(A77="","",Tabelid!D66)</f>
        <v/>
      </c>
      <c r="B78" s="51" t="str">
        <f>IF(A78="","",SUMIFS(Eksplikatsioon!G:G,Eksplikatsioon!A:A,AC78))</f>
        <v/>
      </c>
      <c r="AC78" s="23" t="str">
        <f>AC77</f>
        <v/>
      </c>
    </row>
    <row r="79" spans="1:29" x14ac:dyDescent="0.3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3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35">
      <c r="A81" s="21" t="str">
        <f>IF(A80="","",Tabelid!D69)</f>
        <v/>
      </c>
      <c r="B81" s="51" t="str">
        <f>IF(A81="","",SUMIFS(Eksplikatsioon!F:F,Eksplikatsioon!A:A,AC81,Eksplikatsioon!C:C,Tabelid!E69))</f>
        <v/>
      </c>
      <c r="AC81" s="23" t="str">
        <f t="shared" si="6"/>
        <v/>
      </c>
    </row>
    <row r="82" spans="1:29" x14ac:dyDescent="0.35">
      <c r="A82" s="21" t="str">
        <f>IF(A81="","",Tabelid!D70)</f>
        <v/>
      </c>
      <c r="B82" s="51" t="str">
        <f>IF(A82="","",SUMIFS(Eksplikatsioon!F:F,Eksplikatsioon!A:A,AC82,Eksplikatsioon!C:C,Tabelid!E70))</f>
        <v/>
      </c>
      <c r="AC82" s="23" t="str">
        <f t="shared" si="6"/>
        <v/>
      </c>
    </row>
    <row r="83" spans="1:29" x14ac:dyDescent="0.35">
      <c r="A83" s="10" t="str">
        <f>IF(COUNTIF(Tabelid!G:G,TRUE)/10-Tabelid!H71&gt;0,MIN(Tabelid!F:F)+Tabelid!H71&amp;"."&amp;" Korrus","")</f>
        <v/>
      </c>
      <c r="AC83" s="23" t="str">
        <f>IFERROR(IF(FIND(".",A83)=3,LEFT(A83,2),LEFT(A83,1))*1,"")</f>
        <v/>
      </c>
    </row>
    <row r="84" spans="1:29" x14ac:dyDescent="0.35">
      <c r="A84" s="21" t="str">
        <f>IF(A83="","",Tabelid!D72)</f>
        <v/>
      </c>
      <c r="B84" s="51" t="str">
        <f>IF(A84="","",SUMIFS(Eksplikatsioon!F:F,Eksplikatsioon!A:A,AC84,Eksplikatsioon!C:C,Tabelid!E72))</f>
        <v/>
      </c>
      <c r="AC84" s="23" t="str">
        <f>AC83</f>
        <v/>
      </c>
    </row>
    <row r="85" spans="1:29" x14ac:dyDescent="0.35">
      <c r="A85" s="21" t="str">
        <f>IF(A84="","",Tabelid!D73)</f>
        <v/>
      </c>
      <c r="B85" s="51" t="str">
        <f>IF(A85="","",SUMIFS(Eksplikatsioon!F:F,Eksplikatsioon!A:A,AC85,Eksplikatsioon!C:C,Tabelid!E73))</f>
        <v/>
      </c>
      <c r="AC85" s="23" t="str">
        <f t="shared" ref="AC85:AC92" si="7">AC84</f>
        <v/>
      </c>
    </row>
    <row r="86" spans="1:29" x14ac:dyDescent="0.35">
      <c r="A86" s="21" t="str">
        <f>IF(A85="","",Tabelid!D74)</f>
        <v/>
      </c>
      <c r="B86" s="51" t="str">
        <f>IF(A86="","",SUMIFS(Eksplikatsioon!F:F,Eksplikatsioon!A:A,AC86,Eksplikatsioon!C:C,Tabelid!E74))</f>
        <v/>
      </c>
      <c r="AC86" s="23" t="str">
        <f t="shared" si="7"/>
        <v/>
      </c>
    </row>
    <row r="87" spans="1:29" x14ac:dyDescent="0.35">
      <c r="A87" s="21" t="str">
        <f>IF(A86="","",Tabelid!D75)</f>
        <v/>
      </c>
      <c r="B87" s="51" t="str">
        <f>IF(A87="","",SUM(B84:B86)+B92)</f>
        <v/>
      </c>
      <c r="AC87" s="23" t="str">
        <f t="shared" si="7"/>
        <v/>
      </c>
    </row>
    <row r="88" spans="1:29" x14ac:dyDescent="0.35">
      <c r="A88" s="21" t="str">
        <f>IF(A87="","",Tabelid!D76)</f>
        <v/>
      </c>
      <c r="B88" s="51" t="str">
        <f>IF(A88="","",SUMIFS(Eksplikatsioon!G:G,Eksplikatsioon!A:A,AC88))</f>
        <v/>
      </c>
      <c r="AC88" s="23" t="str">
        <f>AC87</f>
        <v/>
      </c>
    </row>
    <row r="89" spans="1:29" x14ac:dyDescent="0.3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3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35">
      <c r="A91" s="21" t="str">
        <f>IF(A90="","",Tabelid!D79)</f>
        <v/>
      </c>
      <c r="B91" s="51" t="str">
        <f>IF(A91="","",SUMIFS(Eksplikatsioon!F:F,Eksplikatsioon!A:A,AC91,Eksplikatsioon!C:C,Tabelid!E79))</f>
        <v/>
      </c>
      <c r="AC91" s="23" t="str">
        <f t="shared" si="7"/>
        <v/>
      </c>
    </row>
    <row r="92" spans="1:29" x14ac:dyDescent="0.35">
      <c r="A92" s="21" t="str">
        <f>IF(A91="","",Tabelid!D80)</f>
        <v/>
      </c>
      <c r="B92" s="51" t="str">
        <f>IF(A92="","",SUMIFS(Eksplikatsioon!F:F,Eksplikatsioon!A:A,AC92,Eksplikatsioon!C:C,Tabelid!E80))</f>
        <v/>
      </c>
      <c r="AC92" s="23" t="str">
        <f t="shared" si="7"/>
        <v/>
      </c>
    </row>
    <row r="93" spans="1:29" x14ac:dyDescent="0.35">
      <c r="A93" s="10" t="str">
        <f>IF(COUNTIF(Tabelid!G:G,TRUE)/10-Tabelid!H81&gt;0,MIN(Tabelid!F:F)+Tabelid!H81&amp;"."&amp;" Korrus","")</f>
        <v/>
      </c>
      <c r="AC93" s="23" t="str">
        <f>IFERROR(IF(FIND(".",A93)=3,LEFT(A93,2),LEFT(A93,1))*1,"")</f>
        <v/>
      </c>
    </row>
    <row r="94" spans="1:29" x14ac:dyDescent="0.35">
      <c r="A94" s="21" t="str">
        <f>IF(A93="","",Tabelid!D82)</f>
        <v/>
      </c>
      <c r="B94" s="51" t="str">
        <f>IF(A94="","",SUMIFS(Eksplikatsioon!F:F,Eksplikatsioon!A:A,AC94,Eksplikatsioon!C:C,Tabelid!E82))</f>
        <v/>
      </c>
      <c r="AC94" s="23" t="str">
        <f>AC93</f>
        <v/>
      </c>
    </row>
    <row r="95" spans="1:29" x14ac:dyDescent="0.35">
      <c r="A95" s="21" t="str">
        <f>IF(A94="","",Tabelid!D83)</f>
        <v/>
      </c>
      <c r="B95" s="51" t="str">
        <f>IF(A95="","",SUMIFS(Eksplikatsioon!F:F,Eksplikatsioon!A:A,AC95,Eksplikatsioon!C:C,Tabelid!E83))</f>
        <v/>
      </c>
      <c r="AC95" s="23" t="str">
        <f t="shared" ref="AC95:AC102" si="8">AC94</f>
        <v/>
      </c>
    </row>
    <row r="96" spans="1:29" x14ac:dyDescent="0.35">
      <c r="A96" s="21" t="str">
        <f>IF(A95="","",Tabelid!D84)</f>
        <v/>
      </c>
      <c r="B96" s="51" t="str">
        <f>IF(A96="","",SUMIFS(Eksplikatsioon!F:F,Eksplikatsioon!A:A,AC96,Eksplikatsioon!C:C,Tabelid!E84))</f>
        <v/>
      </c>
      <c r="AC96" s="23" t="str">
        <f t="shared" si="8"/>
        <v/>
      </c>
    </row>
    <row r="97" spans="1:29" x14ac:dyDescent="0.35">
      <c r="A97" s="21" t="str">
        <f>IF(A96="","",Tabelid!D85)</f>
        <v/>
      </c>
      <c r="B97" s="51" t="str">
        <f>IF(A97="","",SUM(B94:B96)+B102)</f>
        <v/>
      </c>
      <c r="AC97" s="23" t="str">
        <f t="shared" si="8"/>
        <v/>
      </c>
    </row>
    <row r="98" spans="1:29" x14ac:dyDescent="0.35">
      <c r="A98" s="21" t="str">
        <f>IF(A97="","",Tabelid!D86)</f>
        <v/>
      </c>
      <c r="B98" s="51" t="str">
        <f>IF(A98="","",SUMIFS(Eksplikatsioon!G:G,Eksplikatsioon!A:A,AC98))</f>
        <v/>
      </c>
      <c r="AC98" s="23" t="str">
        <f>AC97</f>
        <v/>
      </c>
    </row>
    <row r="99" spans="1:29" x14ac:dyDescent="0.3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3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35">
      <c r="A101" s="21" t="str">
        <f>IF(A100="","",Tabelid!D89)</f>
        <v/>
      </c>
      <c r="B101" s="51" t="str">
        <f>IF(A101="","",SUMIFS(Eksplikatsioon!F:F,Eksplikatsioon!A:A,AC101,Eksplikatsioon!C:C,Tabelid!E89))</f>
        <v/>
      </c>
      <c r="AC101" s="23" t="str">
        <f t="shared" si="8"/>
        <v/>
      </c>
    </row>
    <row r="102" spans="1:29" x14ac:dyDescent="0.35">
      <c r="A102" s="21" t="str">
        <f>IF(A101="","",Tabelid!D90)</f>
        <v/>
      </c>
      <c r="B102" s="51" t="str">
        <f>IF(A102="","",SUMIFS(Eksplikatsioon!F:F,Eksplikatsioon!A:A,AC102,Eksplikatsioon!C:C,Tabelid!E90))</f>
        <v/>
      </c>
      <c r="AC102" s="23" t="str">
        <f t="shared" si="8"/>
        <v/>
      </c>
    </row>
    <row r="103" spans="1:29" x14ac:dyDescent="0.35">
      <c r="A103" s="10" t="str">
        <f>IF(COUNTIF(Tabelid!G:G,TRUE)/10-Tabelid!H91&gt;0,MIN(Tabelid!F:F)+Tabelid!H91&amp;"."&amp;" Korrus","")</f>
        <v/>
      </c>
      <c r="AC103" s="23" t="str">
        <f>IFERROR(IF(FIND(".",A103)=3,LEFT(A103,2),LEFT(A103,1))*1,"")</f>
        <v/>
      </c>
    </row>
    <row r="104" spans="1:29" x14ac:dyDescent="0.35">
      <c r="A104" s="21" t="str">
        <f>IF(A103="","",Tabelid!D92)</f>
        <v/>
      </c>
      <c r="B104" s="51" t="str">
        <f>IF(A104="","",SUMIFS(Eksplikatsioon!F:F,Eksplikatsioon!A:A,AC104,Eksplikatsioon!C:C,Tabelid!E92))</f>
        <v/>
      </c>
      <c r="AC104" s="23" t="str">
        <f>AC103</f>
        <v/>
      </c>
    </row>
    <row r="105" spans="1:29" x14ac:dyDescent="0.35">
      <c r="A105" s="21" t="str">
        <f>IF(A104="","",Tabelid!D93)</f>
        <v/>
      </c>
      <c r="B105" s="51" t="str">
        <f>IF(A105="","",SUMIFS(Eksplikatsioon!F:F,Eksplikatsioon!A:A,AC105,Eksplikatsioon!C:C,Tabelid!E93))</f>
        <v/>
      </c>
      <c r="AC105" s="23" t="str">
        <f t="shared" ref="AC105:AC112" si="9">AC104</f>
        <v/>
      </c>
    </row>
    <row r="106" spans="1:29" x14ac:dyDescent="0.35">
      <c r="A106" s="21" t="str">
        <f>IF(A105="","",Tabelid!D94)</f>
        <v/>
      </c>
      <c r="B106" s="51" t="str">
        <f>IF(A106="","",SUMIFS(Eksplikatsioon!F:F,Eksplikatsioon!A:A,AC106,Eksplikatsioon!C:C,Tabelid!E94))</f>
        <v/>
      </c>
      <c r="AC106" s="23" t="str">
        <f t="shared" si="9"/>
        <v/>
      </c>
    </row>
    <row r="107" spans="1:29" x14ac:dyDescent="0.35">
      <c r="A107" s="21" t="str">
        <f>IF(A106="","",Tabelid!D95)</f>
        <v/>
      </c>
      <c r="B107" s="51" t="str">
        <f>IF(A107="","",SUM(B104:B106)+B112)</f>
        <v/>
      </c>
      <c r="AC107" s="23" t="str">
        <f t="shared" si="9"/>
        <v/>
      </c>
    </row>
    <row r="108" spans="1:29" x14ac:dyDescent="0.35">
      <c r="A108" s="21" t="str">
        <f>IF(A107="","",Tabelid!D96)</f>
        <v/>
      </c>
      <c r="B108" s="51" t="str">
        <f>IF(A108="","",SUMIFS(Eksplikatsioon!G:G,Eksplikatsioon!A:A,AC108))</f>
        <v/>
      </c>
      <c r="AC108" s="23" t="str">
        <f>AC107</f>
        <v/>
      </c>
    </row>
    <row r="109" spans="1:29" x14ac:dyDescent="0.3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3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35">
      <c r="A111" s="21" t="str">
        <f>IF(A110="","",Tabelid!D99)</f>
        <v/>
      </c>
      <c r="B111" s="51" t="str">
        <f>IF(A111="","",SUMIFS(Eksplikatsioon!F:F,Eksplikatsioon!A:A,AC111,Eksplikatsioon!C:C,Tabelid!E99))</f>
        <v/>
      </c>
      <c r="AC111" s="23" t="str">
        <f t="shared" si="9"/>
        <v/>
      </c>
    </row>
    <row r="112" spans="1:29" x14ac:dyDescent="0.35">
      <c r="A112" s="21" t="str">
        <f>IF(A111="","",Tabelid!D100)</f>
        <v/>
      </c>
      <c r="B112" s="51" t="str">
        <f>IF(A112="","",SUMIFS(Eksplikatsioon!F:F,Eksplikatsioon!A:A,AC112,Eksplikatsioon!C:C,Tabelid!E100))</f>
        <v/>
      </c>
      <c r="AC112" s="23" t="str">
        <f t="shared" si="9"/>
        <v/>
      </c>
    </row>
    <row r="113" spans="1:29" x14ac:dyDescent="0.35">
      <c r="A113" s="10" t="str">
        <f>IF(COUNTIF(Tabelid!G:G,TRUE)/10-Tabelid!H101&gt;0,MIN(Tabelid!F:F)+Tabelid!H101&amp;"."&amp;" Korrus","")</f>
        <v/>
      </c>
      <c r="AC113" s="23" t="str">
        <f>IFERROR(IF(FIND(".",A113)=3,LEFT(A113,2),LEFT(A113,1))*1,"")</f>
        <v/>
      </c>
    </row>
    <row r="114" spans="1:29" x14ac:dyDescent="0.35">
      <c r="A114" s="21" t="str">
        <f>IF(A113="","",Tabelid!D102)</f>
        <v/>
      </c>
      <c r="B114" s="51" t="str">
        <f>IF(A114="","",SUMIFS(Eksplikatsioon!F:F,Eksplikatsioon!A:A,AC114,Eksplikatsioon!C:C,Tabelid!E102))</f>
        <v/>
      </c>
      <c r="AC114" s="23" t="str">
        <f>AC113</f>
        <v/>
      </c>
    </row>
    <row r="115" spans="1:29" x14ac:dyDescent="0.35">
      <c r="A115" s="21" t="str">
        <f>IF(A114="","",Tabelid!D103)</f>
        <v/>
      </c>
      <c r="B115" s="51" t="str">
        <f>IF(A115="","",SUMIFS(Eksplikatsioon!F:F,Eksplikatsioon!A:A,AC115,Eksplikatsioon!C:C,Tabelid!E103))</f>
        <v/>
      </c>
      <c r="AC115" s="23" t="str">
        <f t="shared" ref="AC115:AC122" si="10">AC114</f>
        <v/>
      </c>
    </row>
    <row r="116" spans="1:29" x14ac:dyDescent="0.35">
      <c r="A116" s="21" t="str">
        <f>IF(A115="","",Tabelid!D104)</f>
        <v/>
      </c>
      <c r="B116" s="51" t="str">
        <f>IF(A116="","",SUMIFS(Eksplikatsioon!F:F,Eksplikatsioon!A:A,AC116,Eksplikatsioon!C:C,Tabelid!E104))</f>
        <v/>
      </c>
      <c r="AC116" s="23" t="str">
        <f t="shared" si="10"/>
        <v/>
      </c>
    </row>
    <row r="117" spans="1:29" x14ac:dyDescent="0.35">
      <c r="A117" s="21" t="str">
        <f>IF(A116="","",Tabelid!D105)</f>
        <v/>
      </c>
      <c r="B117" s="51" t="str">
        <f>IF(A117="","",SUM(B114:B116)+B122)</f>
        <v/>
      </c>
      <c r="AC117" s="23" t="str">
        <f t="shared" si="10"/>
        <v/>
      </c>
    </row>
    <row r="118" spans="1:29" x14ac:dyDescent="0.35">
      <c r="A118" s="21" t="str">
        <f>IF(A117="","",Tabelid!D106)</f>
        <v/>
      </c>
      <c r="B118" s="51" t="str">
        <f>IF(A118="","",SUMIFS(Eksplikatsioon!G:G,Eksplikatsioon!A:A,AC118))</f>
        <v/>
      </c>
      <c r="AC118" s="23" t="str">
        <f>AC117</f>
        <v/>
      </c>
    </row>
    <row r="119" spans="1:29" x14ac:dyDescent="0.3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3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35">
      <c r="A121" s="21" t="str">
        <f>IF(A120="","",Tabelid!D109)</f>
        <v/>
      </c>
      <c r="B121" s="51" t="str">
        <f>IF(A121="","",SUMIFS(Eksplikatsioon!F:F,Eksplikatsioon!A:A,AC121,Eksplikatsioon!C:C,Tabelid!E109))</f>
        <v/>
      </c>
      <c r="AC121" s="23" t="str">
        <f t="shared" si="10"/>
        <v/>
      </c>
    </row>
    <row r="122" spans="1:29" x14ac:dyDescent="0.35">
      <c r="A122" s="21" t="str">
        <f>IF(A121="","",Tabelid!D110)</f>
        <v/>
      </c>
      <c r="B122" s="51" t="str">
        <f>IF(A122="","",SUMIFS(Eksplikatsioon!F:F,Eksplikatsioon!A:A,AC122,Eksplikatsioon!C:C,Tabelid!E110))</f>
        <v/>
      </c>
      <c r="AC122" s="23" t="str">
        <f t="shared" si="10"/>
        <v/>
      </c>
    </row>
    <row r="123" spans="1:29" x14ac:dyDescent="0.35">
      <c r="A123" s="10" t="str">
        <f>IF(COUNTIF(Tabelid!G:G,TRUE)/10-Tabelid!H111&gt;0,MIN(Tabelid!F:F)+Tabelid!H111&amp;"."&amp;" Korrus","")</f>
        <v/>
      </c>
      <c r="AC123" s="23" t="str">
        <f>IFERROR(IF(FIND(".",A123)=3,LEFT(A123,2),LEFT(A123,1))*1,"")</f>
        <v/>
      </c>
    </row>
    <row r="124" spans="1:29" x14ac:dyDescent="0.35">
      <c r="A124" s="21" t="str">
        <f>IF(A123="","",Tabelid!D112)</f>
        <v/>
      </c>
      <c r="B124" s="51" t="str">
        <f>IF(A124="","",SUMIFS(Eksplikatsioon!F:F,Eksplikatsioon!A:A,AC124,Eksplikatsioon!C:C,Tabelid!E112))</f>
        <v/>
      </c>
      <c r="AC124" s="23" t="str">
        <f>AC123</f>
        <v/>
      </c>
    </row>
    <row r="125" spans="1:29" x14ac:dyDescent="0.35">
      <c r="A125" s="21" t="str">
        <f>IF(A124="","",Tabelid!D113)</f>
        <v/>
      </c>
      <c r="B125" s="51" t="str">
        <f>IF(A125="","",SUMIFS(Eksplikatsioon!F:F,Eksplikatsioon!A:A,AC125,Eksplikatsioon!C:C,Tabelid!E113))</f>
        <v/>
      </c>
      <c r="AC125" s="23" t="str">
        <f t="shared" ref="AC125:AC132" si="11">AC124</f>
        <v/>
      </c>
    </row>
    <row r="126" spans="1:29" x14ac:dyDescent="0.35">
      <c r="A126" s="21" t="str">
        <f>IF(A125="","",Tabelid!D114)</f>
        <v/>
      </c>
      <c r="B126" s="51" t="str">
        <f>IF(A126="","",SUMIFS(Eksplikatsioon!F:F,Eksplikatsioon!A:A,AC126,Eksplikatsioon!C:C,Tabelid!E114))</f>
        <v/>
      </c>
      <c r="AC126" s="23" t="str">
        <f t="shared" si="11"/>
        <v/>
      </c>
    </row>
    <row r="127" spans="1:29" x14ac:dyDescent="0.35">
      <c r="A127" s="21" t="str">
        <f>IF(A126="","",Tabelid!D115)</f>
        <v/>
      </c>
      <c r="B127" s="51" t="str">
        <f>IF(A127="","",SUM(B124:B126)+B132)</f>
        <v/>
      </c>
      <c r="AC127" s="23" t="str">
        <f t="shared" si="11"/>
        <v/>
      </c>
    </row>
    <row r="128" spans="1:29" x14ac:dyDescent="0.35">
      <c r="A128" s="21" t="str">
        <f>IF(A127="","",Tabelid!D116)</f>
        <v/>
      </c>
      <c r="B128" s="51" t="str">
        <f>IF(A128="","",SUMIFS(Eksplikatsioon!G:G,Eksplikatsioon!A:A,AC128))</f>
        <v/>
      </c>
      <c r="AC128" s="23" t="str">
        <f>AC127</f>
        <v/>
      </c>
    </row>
    <row r="129" spans="1:29" x14ac:dyDescent="0.3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3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35">
      <c r="A131" s="21" t="str">
        <f>IF(A130="","",Tabelid!D119)</f>
        <v/>
      </c>
      <c r="B131" s="51" t="str">
        <f>IF(A131="","",SUMIFS(Eksplikatsioon!F:F,Eksplikatsioon!A:A,AC131,Eksplikatsioon!C:C,Tabelid!E119))</f>
        <v/>
      </c>
      <c r="AC131" s="23" t="str">
        <f t="shared" si="11"/>
        <v/>
      </c>
    </row>
    <row r="132" spans="1:29" x14ac:dyDescent="0.35">
      <c r="A132" s="21" t="str">
        <f>IF(A131="","",Tabelid!D120)</f>
        <v/>
      </c>
      <c r="B132" s="51" t="str">
        <f>IF(A132="","",SUMIFS(Eksplikatsioon!F:F,Eksplikatsioon!A:A,AC132,Eksplikatsioon!C:C,Tabelid!E120))</f>
        <v/>
      </c>
      <c r="AC132" s="23" t="str">
        <f t="shared" si="11"/>
        <v/>
      </c>
    </row>
    <row r="133" spans="1:29" x14ac:dyDescent="0.35">
      <c r="A133" s="10" t="str">
        <f>IF(COUNTIF(Tabelid!G:G,TRUE)/10-Tabelid!H121&gt;0,MIN(Tabelid!F:F)+Tabelid!H121&amp;"."&amp;" Korrus","")</f>
        <v/>
      </c>
      <c r="AC133" s="23" t="str">
        <f>IFERROR(IF(FIND(".",A133)=3,LEFT(A133,2),LEFT(A133,1))*1,"")</f>
        <v/>
      </c>
    </row>
    <row r="134" spans="1:29" x14ac:dyDescent="0.35">
      <c r="A134" s="21" t="str">
        <f>IF(A133="","",Tabelid!D122)</f>
        <v/>
      </c>
      <c r="B134" s="51" t="str">
        <f>IF(A134="","",SUMIFS(Eksplikatsioon!F:F,Eksplikatsioon!A:A,AC134,Eksplikatsioon!C:C,Tabelid!E122))</f>
        <v/>
      </c>
      <c r="AC134" s="23" t="str">
        <f>AC133</f>
        <v/>
      </c>
    </row>
    <row r="135" spans="1:29" x14ac:dyDescent="0.35">
      <c r="A135" s="21" t="str">
        <f>IF(A134="","",Tabelid!D123)</f>
        <v/>
      </c>
      <c r="B135" s="51" t="str">
        <f>IF(A135="","",SUMIFS(Eksplikatsioon!F:F,Eksplikatsioon!A:A,AC135,Eksplikatsioon!C:C,Tabelid!E123))</f>
        <v/>
      </c>
      <c r="AC135" s="23" t="str">
        <f t="shared" ref="AC135:AC142" si="12">AC134</f>
        <v/>
      </c>
    </row>
    <row r="136" spans="1:29" x14ac:dyDescent="0.35">
      <c r="A136" s="21" t="str">
        <f>IF(A135="","",Tabelid!D124)</f>
        <v/>
      </c>
      <c r="B136" s="51" t="str">
        <f>IF(A136="","",SUMIFS(Eksplikatsioon!F:F,Eksplikatsioon!A:A,AC136,Eksplikatsioon!C:C,Tabelid!E124))</f>
        <v/>
      </c>
      <c r="AC136" s="23" t="str">
        <f t="shared" si="12"/>
        <v/>
      </c>
    </row>
    <row r="137" spans="1:29" x14ac:dyDescent="0.35">
      <c r="A137" s="21" t="str">
        <f>IF(A136="","",Tabelid!D125)</f>
        <v/>
      </c>
      <c r="B137" s="51" t="str">
        <f>IF(A137="","",SUM(B134:B136)+B142)</f>
        <v/>
      </c>
      <c r="AC137" s="23" t="str">
        <f t="shared" si="12"/>
        <v/>
      </c>
    </row>
    <row r="138" spans="1:29" x14ac:dyDescent="0.35">
      <c r="A138" s="21" t="str">
        <f>IF(A137="","",Tabelid!D126)</f>
        <v/>
      </c>
      <c r="B138" s="51" t="str">
        <f>IF(A138="","",SUMIFS(Eksplikatsioon!G:G,Eksplikatsioon!A:A,AC138))</f>
        <v/>
      </c>
      <c r="AC138" s="23" t="str">
        <f>AC137</f>
        <v/>
      </c>
    </row>
    <row r="139" spans="1:29" x14ac:dyDescent="0.3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3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35">
      <c r="A141" s="21" t="str">
        <f>IF(A140="","",Tabelid!D129)</f>
        <v/>
      </c>
      <c r="B141" s="51" t="str">
        <f>IF(A141="","",SUMIFS(Eksplikatsioon!F:F,Eksplikatsioon!A:A,AC141,Eksplikatsioon!C:C,Tabelid!E129))</f>
        <v/>
      </c>
      <c r="AC141" s="23" t="str">
        <f t="shared" si="12"/>
        <v/>
      </c>
    </row>
    <row r="142" spans="1:29" x14ac:dyDescent="0.35">
      <c r="A142" s="21" t="str">
        <f>IF(A141="","",Tabelid!D130)</f>
        <v/>
      </c>
      <c r="B142" s="51" t="str">
        <f>IF(A142="","",SUMIFS(Eksplikatsioon!F:F,Eksplikatsioon!A:A,AC142,Eksplikatsioon!C:C,Tabelid!E130))</f>
        <v/>
      </c>
      <c r="AC142" s="23" t="str">
        <f t="shared" si="12"/>
        <v/>
      </c>
    </row>
    <row r="143" spans="1:29" x14ac:dyDescent="0.35">
      <c r="A143" s="10" t="str">
        <f>IF(COUNTIF(Tabelid!G:G,TRUE)/10-Tabelid!H131&gt;0,MIN(Tabelid!F:F)+Tabelid!H131&amp;"."&amp;" Korrus","")</f>
        <v/>
      </c>
      <c r="AC143" s="23" t="str">
        <f>IFERROR(IF(FIND(".",A143)=3,LEFT(A143,2),LEFT(A143,1))*1,"")</f>
        <v/>
      </c>
    </row>
    <row r="144" spans="1:29" x14ac:dyDescent="0.35">
      <c r="A144" s="21" t="str">
        <f>IF(A143="","",Tabelid!D132)</f>
        <v/>
      </c>
      <c r="B144" s="51" t="str">
        <f>IF(A144="","",SUMIFS(Eksplikatsioon!F:F,Eksplikatsioon!A:A,AC144,Eksplikatsioon!C:C,Tabelid!E132))</f>
        <v/>
      </c>
      <c r="AC144" s="23" t="str">
        <f>AC143</f>
        <v/>
      </c>
    </row>
    <row r="145" spans="1:29" x14ac:dyDescent="0.35">
      <c r="A145" s="21" t="str">
        <f>IF(A144="","",Tabelid!D133)</f>
        <v/>
      </c>
      <c r="B145" s="51" t="str">
        <f>IF(A145="","",SUMIFS(Eksplikatsioon!F:F,Eksplikatsioon!A:A,AC145,Eksplikatsioon!C:C,Tabelid!E133))</f>
        <v/>
      </c>
      <c r="AC145" s="23" t="str">
        <f t="shared" ref="AC145:AC152" si="13">AC144</f>
        <v/>
      </c>
    </row>
    <row r="146" spans="1:29" x14ac:dyDescent="0.35">
      <c r="A146" s="21" t="str">
        <f>IF(A145="","",Tabelid!D134)</f>
        <v/>
      </c>
      <c r="B146" s="51" t="str">
        <f>IF(A146="","",SUMIFS(Eksplikatsioon!F:F,Eksplikatsioon!A:A,AC146,Eksplikatsioon!C:C,Tabelid!E134))</f>
        <v/>
      </c>
      <c r="AC146" s="23" t="str">
        <f t="shared" si="13"/>
        <v/>
      </c>
    </row>
    <row r="147" spans="1:29" x14ac:dyDescent="0.35">
      <c r="A147" s="21" t="str">
        <f>IF(A146="","",Tabelid!D135)</f>
        <v/>
      </c>
      <c r="B147" s="51" t="str">
        <f>IF(A147="","",SUM(B144:B146)+B152)</f>
        <v/>
      </c>
      <c r="AC147" s="23" t="str">
        <f t="shared" si="13"/>
        <v/>
      </c>
    </row>
    <row r="148" spans="1:29" x14ac:dyDescent="0.35">
      <c r="A148" s="21" t="str">
        <f>IF(A147="","",Tabelid!D136)</f>
        <v/>
      </c>
      <c r="B148" s="51" t="str">
        <f>IF(A148="","",SUMIFS(Eksplikatsioon!G:G,Eksplikatsioon!A:A,AC148))</f>
        <v/>
      </c>
      <c r="AC148" s="23" t="str">
        <f>AC147</f>
        <v/>
      </c>
    </row>
    <row r="149" spans="1:29" x14ac:dyDescent="0.3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3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35">
      <c r="A151" s="21" t="str">
        <f>IF(A150="","",Tabelid!D139)</f>
        <v/>
      </c>
      <c r="B151" s="51" t="str">
        <f>IF(A151="","",SUMIFS(Eksplikatsioon!F:F,Eksplikatsioon!A:A,AC151,Eksplikatsioon!C:C,Tabelid!E139))</f>
        <v/>
      </c>
      <c r="AC151" s="23" t="str">
        <f t="shared" si="13"/>
        <v/>
      </c>
    </row>
    <row r="152" spans="1:29" x14ac:dyDescent="0.35">
      <c r="A152" s="21" t="str">
        <f>IF(A151="","",Tabelid!D140)</f>
        <v/>
      </c>
      <c r="B152" s="51" t="str">
        <f>IF(A152="","",SUMIFS(Eksplikatsioon!F:F,Eksplikatsioon!A:A,AC152,Eksplikatsioon!C:C,Tabelid!E140))</f>
        <v/>
      </c>
      <c r="AC152" s="23" t="str">
        <f t="shared" si="13"/>
        <v/>
      </c>
    </row>
    <row r="153" spans="1:29" x14ac:dyDescent="0.35">
      <c r="A153" s="10" t="str">
        <f>IF(COUNTIF(Tabelid!G:G,TRUE)/10-Tabelid!H141&gt;0,MIN(Tabelid!F:F)+Tabelid!H141&amp;"."&amp;" Korrus","")</f>
        <v/>
      </c>
      <c r="AC153" s="23" t="str">
        <f>IFERROR(IF(FIND(".",A153)=3,LEFT(A153,2),LEFT(A153,1))*1,"")</f>
        <v/>
      </c>
    </row>
    <row r="154" spans="1:29" x14ac:dyDescent="0.35">
      <c r="A154" s="21" t="str">
        <f>IF(A153="","",Tabelid!D142)</f>
        <v/>
      </c>
      <c r="B154" s="51" t="str">
        <f>IF(A154="","",SUMIFS(Eksplikatsioon!F:F,Eksplikatsioon!A:A,AC154,Eksplikatsioon!C:C,Tabelid!E142))</f>
        <v/>
      </c>
      <c r="AC154" s="23" t="str">
        <f>AC153</f>
        <v/>
      </c>
    </row>
    <row r="155" spans="1:29" x14ac:dyDescent="0.35">
      <c r="A155" s="21" t="str">
        <f>IF(A154="","",Tabelid!D143)</f>
        <v/>
      </c>
      <c r="B155" s="51" t="str">
        <f>IF(A155="","",SUMIFS(Eksplikatsioon!F:F,Eksplikatsioon!A:A,AC155,Eksplikatsioon!C:C,Tabelid!E143))</f>
        <v/>
      </c>
      <c r="AC155" s="23" t="str">
        <f t="shared" ref="AC155:AC162" si="14">AC154</f>
        <v/>
      </c>
    </row>
    <row r="156" spans="1:29" x14ac:dyDescent="0.35">
      <c r="A156" s="21" t="str">
        <f>IF(A155="","",Tabelid!D144)</f>
        <v/>
      </c>
      <c r="B156" s="51" t="str">
        <f>IF(A156="","",SUMIFS(Eksplikatsioon!F:F,Eksplikatsioon!A:A,AC156,Eksplikatsioon!C:C,Tabelid!E144))</f>
        <v/>
      </c>
      <c r="AC156" s="23" t="str">
        <f t="shared" si="14"/>
        <v/>
      </c>
    </row>
    <row r="157" spans="1:29" x14ac:dyDescent="0.35">
      <c r="A157" s="21" t="str">
        <f>IF(A156="","",Tabelid!D145)</f>
        <v/>
      </c>
      <c r="B157" s="51" t="str">
        <f>IF(A157="","",SUM(B154:B156)+B162)</f>
        <v/>
      </c>
      <c r="AC157" s="23" t="str">
        <f t="shared" si="14"/>
        <v/>
      </c>
    </row>
    <row r="158" spans="1:29" x14ac:dyDescent="0.35">
      <c r="A158" s="21" t="str">
        <f>IF(A157="","",Tabelid!D146)</f>
        <v/>
      </c>
      <c r="B158" s="51" t="str">
        <f>IF(A158="","",SUMIFS(Eksplikatsioon!G:G,Eksplikatsioon!A:A,AC158))</f>
        <v/>
      </c>
      <c r="AC158" s="23" t="str">
        <f>AC157</f>
        <v/>
      </c>
    </row>
    <row r="159" spans="1:29" x14ac:dyDescent="0.3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3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35">
      <c r="A161" s="21" t="str">
        <f>IF(A160="","",Tabelid!D149)</f>
        <v/>
      </c>
      <c r="B161" s="51" t="str">
        <f>IF(A161="","",SUMIFS(Eksplikatsioon!F:F,Eksplikatsioon!A:A,AC161,Eksplikatsioon!C:C,Tabelid!E149))</f>
        <v/>
      </c>
      <c r="AC161" s="23" t="str">
        <f t="shared" si="14"/>
        <v/>
      </c>
    </row>
    <row r="162" spans="1:29" x14ac:dyDescent="0.35">
      <c r="A162" s="21" t="str">
        <f>IF(A161="","",Tabelid!D150)</f>
        <v/>
      </c>
      <c r="B162" s="51" t="str">
        <f>IF(A162="","",SUMIFS(Eksplikatsioon!F:F,Eksplikatsioon!A:A,AC162,Eksplikatsioon!C:C,Tabelid!E150))</f>
        <v/>
      </c>
      <c r="AC162" s="23" t="str">
        <f t="shared" si="14"/>
        <v/>
      </c>
    </row>
    <row r="163" spans="1:29" x14ac:dyDescent="0.35">
      <c r="A163" s="10" t="str">
        <f>IF(COUNTIF(Tabelid!G:G,TRUE)/10-Tabelid!H151&gt;0,MIN(Tabelid!F:F)+Tabelid!H151&amp;"."&amp;" Korrus","")</f>
        <v/>
      </c>
      <c r="AC163" s="23" t="str">
        <f>IFERROR(IF(FIND(".",A163)=3,LEFT(A163,2),LEFT(A163,1))*1,"")</f>
        <v/>
      </c>
    </row>
    <row r="164" spans="1:29" x14ac:dyDescent="0.35">
      <c r="A164" s="21" t="str">
        <f>IF(A163="","",Tabelid!D152)</f>
        <v/>
      </c>
      <c r="B164" s="51" t="str">
        <f>IF(A164="","",SUMIFS(Eksplikatsioon!F:F,Eksplikatsioon!A:A,AC164,Eksplikatsioon!C:C,Tabelid!E152))</f>
        <v/>
      </c>
      <c r="AC164" s="23" t="str">
        <f>AC163</f>
        <v/>
      </c>
    </row>
    <row r="165" spans="1:29" x14ac:dyDescent="0.35">
      <c r="A165" s="21" t="str">
        <f>IF(A164="","",Tabelid!D153)</f>
        <v/>
      </c>
      <c r="B165" s="51" t="str">
        <f>IF(A165="","",SUMIFS(Eksplikatsioon!F:F,Eksplikatsioon!A:A,AC165,Eksplikatsioon!C:C,Tabelid!E153))</f>
        <v/>
      </c>
      <c r="AC165" s="23" t="str">
        <f t="shared" ref="AC165:AC172" si="15">AC164</f>
        <v/>
      </c>
    </row>
    <row r="166" spans="1:29" x14ac:dyDescent="0.35">
      <c r="A166" s="21" t="str">
        <f>IF(A165="","",Tabelid!D154)</f>
        <v/>
      </c>
      <c r="B166" s="51" t="str">
        <f>IF(A166="","",SUMIFS(Eksplikatsioon!F:F,Eksplikatsioon!A:A,AC166,Eksplikatsioon!C:C,Tabelid!E154))</f>
        <v/>
      </c>
      <c r="AC166" s="23" t="str">
        <f t="shared" si="15"/>
        <v/>
      </c>
    </row>
    <row r="167" spans="1:29" x14ac:dyDescent="0.35">
      <c r="A167" s="21" t="str">
        <f>IF(A166="","",Tabelid!D155)</f>
        <v/>
      </c>
      <c r="B167" s="51" t="str">
        <f>IF(A167="","",SUM(B164:B166)+B172)</f>
        <v/>
      </c>
      <c r="AC167" s="23" t="str">
        <f t="shared" si="15"/>
        <v/>
      </c>
    </row>
    <row r="168" spans="1:29" x14ac:dyDescent="0.35">
      <c r="A168" s="21" t="str">
        <f>IF(A167="","",Tabelid!D156)</f>
        <v/>
      </c>
      <c r="B168" s="51" t="str">
        <f>IF(A168="","",SUMIFS(Eksplikatsioon!G:G,Eksplikatsioon!A:A,AC168))</f>
        <v/>
      </c>
      <c r="AC168" s="23" t="str">
        <f>AC167</f>
        <v/>
      </c>
    </row>
    <row r="169" spans="1:29" x14ac:dyDescent="0.3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3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35">
      <c r="A171" s="21" t="str">
        <f>IF(A170="","",Tabelid!D159)</f>
        <v/>
      </c>
      <c r="B171" s="51" t="str">
        <f>IF(A171="","",SUMIFS(Eksplikatsioon!F:F,Eksplikatsioon!A:A,AC171,Eksplikatsioon!C:C,Tabelid!E159))</f>
        <v/>
      </c>
      <c r="AC171" s="23" t="str">
        <f t="shared" si="15"/>
        <v/>
      </c>
    </row>
    <row r="172" spans="1:29" x14ac:dyDescent="0.35">
      <c r="A172" s="21" t="str">
        <f>IF(A171="","",Tabelid!D160)</f>
        <v/>
      </c>
      <c r="B172" s="51" t="str">
        <f>IF(A172="","",SUMIFS(Eksplikatsioon!F:F,Eksplikatsioon!A:A,AC172,Eksplikatsioon!C:C,Tabelid!E160))</f>
        <v/>
      </c>
      <c r="AC172" s="23" t="str">
        <f t="shared" si="15"/>
        <v/>
      </c>
    </row>
    <row r="173" spans="1:29" x14ac:dyDescent="0.35">
      <c r="A173" s="10" t="str">
        <f>IF(COUNTIF(Tabelid!G:G,TRUE)/10-Tabelid!H161&gt;0,MIN(Tabelid!F:F)+Tabelid!H161&amp;"."&amp;" Korrus","")</f>
        <v/>
      </c>
      <c r="AC173" s="23" t="str">
        <f>IFERROR(IF(FIND(".",A173)=3,LEFT(A173,2),LEFT(A173,1))*1,"")</f>
        <v/>
      </c>
    </row>
    <row r="174" spans="1:29" x14ac:dyDescent="0.35">
      <c r="A174" s="21" t="str">
        <f>IF(A173="","",Tabelid!D162)</f>
        <v/>
      </c>
      <c r="B174" s="51" t="str">
        <f>IF(A174="","",SUMIFS(Eksplikatsioon!F:F,Eksplikatsioon!A:A,AC174,Eksplikatsioon!C:C,Tabelid!E162))</f>
        <v/>
      </c>
      <c r="AC174" s="23" t="str">
        <f>AC173</f>
        <v/>
      </c>
    </row>
    <row r="175" spans="1:29" x14ac:dyDescent="0.35">
      <c r="A175" s="21" t="str">
        <f>IF(A174="","",Tabelid!D163)</f>
        <v/>
      </c>
      <c r="B175" s="51" t="str">
        <f>IF(A175="","",SUMIFS(Eksplikatsioon!F:F,Eksplikatsioon!A:A,AC175,Eksplikatsioon!C:C,Tabelid!E163))</f>
        <v/>
      </c>
      <c r="AC175" s="23" t="str">
        <f t="shared" ref="AC175:AC182" si="16">AC174</f>
        <v/>
      </c>
    </row>
    <row r="176" spans="1:29" x14ac:dyDescent="0.35">
      <c r="A176" s="21" t="str">
        <f>IF(A175="","",Tabelid!D164)</f>
        <v/>
      </c>
      <c r="B176" s="51" t="str">
        <f>IF(A176="","",SUMIFS(Eksplikatsioon!F:F,Eksplikatsioon!A:A,AC176,Eksplikatsioon!C:C,Tabelid!E164))</f>
        <v/>
      </c>
      <c r="AC176" s="23" t="str">
        <f t="shared" si="16"/>
        <v/>
      </c>
    </row>
    <row r="177" spans="1:29" x14ac:dyDescent="0.35">
      <c r="A177" s="21" t="str">
        <f>IF(A176="","",Tabelid!D165)</f>
        <v/>
      </c>
      <c r="B177" s="51" t="str">
        <f>IF(A177="","",SUM(B174:B176)+B182)</f>
        <v/>
      </c>
      <c r="AC177" s="23" t="str">
        <f t="shared" si="16"/>
        <v/>
      </c>
    </row>
    <row r="178" spans="1:29" x14ac:dyDescent="0.35">
      <c r="A178" s="21" t="str">
        <f>IF(A177="","",Tabelid!D166)</f>
        <v/>
      </c>
      <c r="B178" s="51" t="str">
        <f>IF(A178="","",SUMIFS(Eksplikatsioon!G:G,Eksplikatsioon!A:A,AC178))</f>
        <v/>
      </c>
      <c r="AC178" s="23" t="str">
        <f>AC177</f>
        <v/>
      </c>
    </row>
    <row r="179" spans="1:29" x14ac:dyDescent="0.3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3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35">
      <c r="A181" s="21" t="str">
        <f>IF(A180="","",Tabelid!D169)</f>
        <v/>
      </c>
      <c r="B181" s="51" t="str">
        <f>IF(A181="","",SUMIFS(Eksplikatsioon!F:F,Eksplikatsioon!A:A,AC181,Eksplikatsioon!C:C,Tabelid!E169))</f>
        <v/>
      </c>
      <c r="AC181" s="23" t="str">
        <f t="shared" si="16"/>
        <v/>
      </c>
    </row>
    <row r="182" spans="1:29" x14ac:dyDescent="0.35">
      <c r="A182" s="21" t="str">
        <f>IF(A181="","",Tabelid!D170)</f>
        <v/>
      </c>
      <c r="B182" s="51" t="str">
        <f>IF(A182="","",SUMIFS(Eksplikatsioon!F:F,Eksplikatsioon!A:A,AC182,Eksplikatsioon!C:C,Tabelid!E170))</f>
        <v/>
      </c>
      <c r="AC182" s="23" t="str">
        <f t="shared" si="16"/>
        <v/>
      </c>
    </row>
    <row r="183" spans="1:29" x14ac:dyDescent="0.35">
      <c r="A183" s="10" t="str">
        <f>IF(COUNTIF(Tabelid!G:G,TRUE)/10-Tabelid!H171&gt;0,MIN(Tabelid!F:F)+Tabelid!H171&amp;"."&amp;" Korrus","")</f>
        <v/>
      </c>
      <c r="AC183" s="23" t="str">
        <f>IFERROR(IF(FIND(".",A183)=3,LEFT(A183,2),LEFT(A183,1))*1,"")</f>
        <v/>
      </c>
    </row>
    <row r="184" spans="1:29" x14ac:dyDescent="0.35">
      <c r="A184" s="21" t="str">
        <f>IF(A183="","",Tabelid!D172)</f>
        <v/>
      </c>
      <c r="B184" s="51" t="str">
        <f>IF(A184="","",SUMIFS(Eksplikatsioon!F:F,Eksplikatsioon!A:A,AC184,Eksplikatsioon!C:C,Tabelid!E172))</f>
        <v/>
      </c>
      <c r="AC184" s="23" t="str">
        <f>AC183</f>
        <v/>
      </c>
    </row>
    <row r="185" spans="1:29" x14ac:dyDescent="0.35">
      <c r="A185" s="21" t="str">
        <f>IF(A184="","",Tabelid!D173)</f>
        <v/>
      </c>
      <c r="B185" s="51" t="str">
        <f>IF(A185="","",SUMIFS(Eksplikatsioon!F:F,Eksplikatsioon!A:A,AC185,Eksplikatsioon!C:C,Tabelid!E173))</f>
        <v/>
      </c>
      <c r="AC185" s="23" t="str">
        <f t="shared" ref="AC185:AC192" si="17">AC184</f>
        <v/>
      </c>
    </row>
    <row r="186" spans="1:29" x14ac:dyDescent="0.35">
      <c r="A186" s="21" t="str">
        <f>IF(A185="","",Tabelid!D174)</f>
        <v/>
      </c>
      <c r="B186" s="51" t="str">
        <f>IF(A186="","",SUMIFS(Eksplikatsioon!F:F,Eksplikatsioon!A:A,AC186,Eksplikatsioon!C:C,Tabelid!E174))</f>
        <v/>
      </c>
      <c r="AC186" s="23" t="str">
        <f t="shared" si="17"/>
        <v/>
      </c>
    </row>
    <row r="187" spans="1:29" x14ac:dyDescent="0.35">
      <c r="A187" s="21" t="str">
        <f>IF(A186="","",Tabelid!D175)</f>
        <v/>
      </c>
      <c r="B187" s="51" t="str">
        <f>IF(A187="","",SUM(B184:B186)+B192)</f>
        <v/>
      </c>
      <c r="AC187" s="23" t="str">
        <f t="shared" si="17"/>
        <v/>
      </c>
    </row>
    <row r="188" spans="1:29" x14ac:dyDescent="0.35">
      <c r="A188" s="21" t="str">
        <f>IF(A187="","",Tabelid!D176)</f>
        <v/>
      </c>
      <c r="B188" s="51" t="str">
        <f>IF(A188="","",SUMIFS(Eksplikatsioon!G:G,Eksplikatsioon!A:A,AC188))</f>
        <v/>
      </c>
      <c r="AC188" s="23" t="str">
        <f>AC187</f>
        <v/>
      </c>
    </row>
    <row r="189" spans="1:29" x14ac:dyDescent="0.3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3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35">
      <c r="A191" s="21" t="str">
        <f>IF(A190="","",Tabelid!D179)</f>
        <v/>
      </c>
      <c r="B191" s="51" t="str">
        <f>IF(A191="","",SUMIFS(Eksplikatsioon!F:F,Eksplikatsioon!A:A,AC191,Eksplikatsioon!C:C,Tabelid!E179))</f>
        <v/>
      </c>
      <c r="AC191" s="23" t="str">
        <f t="shared" si="17"/>
        <v/>
      </c>
    </row>
    <row r="192" spans="1:29" x14ac:dyDescent="0.35">
      <c r="A192" s="21" t="str">
        <f>IF(A191="","",Tabelid!D180)</f>
        <v/>
      </c>
      <c r="B192" s="51" t="str">
        <f>IF(A192="","",SUMIFS(Eksplikatsioon!F:F,Eksplikatsioon!A:A,AC192,Eksplikatsioon!C:C,Tabelid!E180))</f>
        <v/>
      </c>
      <c r="AC192" s="23" t="str">
        <f t="shared" si="17"/>
        <v/>
      </c>
    </row>
    <row r="193" spans="1:29" x14ac:dyDescent="0.35">
      <c r="A193" s="10" t="str">
        <f>IF(COUNTIF(Tabelid!G:G,TRUE)/10-Tabelid!H181&gt;0,MIN(Tabelid!F:F)+Tabelid!H181&amp;"."&amp;" Korrus","")</f>
        <v/>
      </c>
      <c r="AC193" s="23" t="str">
        <f>IFERROR(IF(FIND(".",A193)=3,LEFT(A193,2),LEFT(A193,1))*1,"")</f>
        <v/>
      </c>
    </row>
    <row r="194" spans="1:29" x14ac:dyDescent="0.35">
      <c r="A194" s="21" t="str">
        <f>IF(A193="","",Tabelid!D182)</f>
        <v/>
      </c>
      <c r="B194" s="51" t="str">
        <f>IF(A194="","",SUMIFS(Eksplikatsioon!F:F,Eksplikatsioon!A:A,AC194,Eksplikatsioon!C:C,Tabelid!E182))</f>
        <v/>
      </c>
      <c r="AC194" s="23" t="str">
        <f>AC193</f>
        <v/>
      </c>
    </row>
    <row r="195" spans="1:29" x14ac:dyDescent="0.35">
      <c r="A195" s="21" t="str">
        <f>IF(A194="","",Tabelid!D183)</f>
        <v/>
      </c>
      <c r="B195" s="51" t="str">
        <f>IF(A195="","",SUMIFS(Eksplikatsioon!F:F,Eksplikatsioon!A:A,AC195,Eksplikatsioon!C:C,Tabelid!E183))</f>
        <v/>
      </c>
      <c r="AC195" s="23" t="str">
        <f t="shared" ref="AC195:AC202" si="18">AC194</f>
        <v/>
      </c>
    </row>
    <row r="196" spans="1:29" x14ac:dyDescent="0.35">
      <c r="A196" s="21" t="str">
        <f>IF(A195="","",Tabelid!D184)</f>
        <v/>
      </c>
      <c r="B196" s="51" t="str">
        <f>IF(A196="","",SUMIFS(Eksplikatsioon!F:F,Eksplikatsioon!A:A,AC196,Eksplikatsioon!C:C,Tabelid!E184))</f>
        <v/>
      </c>
      <c r="AC196" s="23" t="str">
        <f t="shared" si="18"/>
        <v/>
      </c>
    </row>
    <row r="197" spans="1:29" x14ac:dyDescent="0.35">
      <c r="A197" s="21" t="str">
        <f>IF(A196="","",Tabelid!D185)</f>
        <v/>
      </c>
      <c r="B197" s="51" t="str">
        <f>IF(A197="","",SUM(B194:B196)+B202)</f>
        <v/>
      </c>
      <c r="AC197" s="23" t="str">
        <f t="shared" si="18"/>
        <v/>
      </c>
    </row>
    <row r="198" spans="1:29" x14ac:dyDescent="0.35">
      <c r="A198" s="21" t="str">
        <f>IF(A197="","",Tabelid!D186)</f>
        <v/>
      </c>
      <c r="B198" s="51" t="str">
        <f>IF(A198="","",SUMIFS(Eksplikatsioon!G:G,Eksplikatsioon!A:A,AC198))</f>
        <v/>
      </c>
      <c r="AC198" s="23" t="str">
        <f>AC197</f>
        <v/>
      </c>
    </row>
    <row r="199" spans="1:29" x14ac:dyDescent="0.3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3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35">
      <c r="A201" s="21" t="str">
        <f>IF(A200="","",Tabelid!D189)</f>
        <v/>
      </c>
      <c r="B201" s="51" t="str">
        <f>IF(A201="","",SUMIFS(Eksplikatsioon!F:F,Eksplikatsioon!A:A,AC201,Eksplikatsioon!C:C,Tabelid!E189))</f>
        <v/>
      </c>
      <c r="AC201" s="23" t="str">
        <f t="shared" si="18"/>
        <v/>
      </c>
    </row>
    <row r="202" spans="1:29" x14ac:dyDescent="0.35">
      <c r="A202" s="21" t="str">
        <f>IF(A201="","",Tabelid!D190)</f>
        <v/>
      </c>
      <c r="B202" s="51" t="str">
        <f>IF(A202="","",SUMIFS(Eksplikatsioon!F:F,Eksplikatsioon!A:A,AC202,Eksplikatsioon!C:C,Tabelid!E190))</f>
        <v/>
      </c>
      <c r="AC202" s="23" t="str">
        <f t="shared" si="18"/>
        <v/>
      </c>
    </row>
    <row r="203" spans="1:29" x14ac:dyDescent="0.35">
      <c r="A203" s="10" t="str">
        <f>IF(COUNTIF(Tabelid!G:G,TRUE)/10-Tabelid!H191&gt;0,MIN(Tabelid!F:F)+Tabelid!H191&amp;"."&amp;" Korrus","")</f>
        <v/>
      </c>
      <c r="AC203" s="23" t="str">
        <f>IFERROR(IF(FIND(".",A203)=3,LEFT(A203,2),LEFT(A203,1))*1,"")</f>
        <v/>
      </c>
    </row>
    <row r="204" spans="1:29" x14ac:dyDescent="0.35">
      <c r="A204" s="21" t="str">
        <f>IF(A203="","",Tabelid!D192)</f>
        <v/>
      </c>
      <c r="B204" s="51" t="str">
        <f>IF(A204="","",SUMIFS(Eksplikatsioon!F:F,Eksplikatsioon!A:A,AC204,Eksplikatsioon!C:C,Tabelid!E192))</f>
        <v/>
      </c>
      <c r="AC204" s="23" t="str">
        <f>AC203</f>
        <v/>
      </c>
    </row>
    <row r="205" spans="1:29" x14ac:dyDescent="0.35">
      <c r="A205" s="21" t="str">
        <f>IF(A204="","",Tabelid!D193)</f>
        <v/>
      </c>
      <c r="B205" s="51" t="str">
        <f>IF(A205="","",SUMIFS(Eksplikatsioon!F:F,Eksplikatsioon!A:A,AC205,Eksplikatsioon!C:C,Tabelid!E193))</f>
        <v/>
      </c>
      <c r="AC205" s="23" t="str">
        <f t="shared" ref="AC205:AC212" si="19">AC204</f>
        <v/>
      </c>
    </row>
    <row r="206" spans="1:29" x14ac:dyDescent="0.35">
      <c r="A206" s="21" t="str">
        <f>IF(A205="","",Tabelid!D194)</f>
        <v/>
      </c>
      <c r="B206" s="51" t="str">
        <f>IF(A206="","",SUMIFS(Eksplikatsioon!F:F,Eksplikatsioon!A:A,AC206,Eksplikatsioon!C:C,Tabelid!E194))</f>
        <v/>
      </c>
      <c r="AC206" s="23" t="str">
        <f t="shared" si="19"/>
        <v/>
      </c>
    </row>
    <row r="207" spans="1:29" x14ac:dyDescent="0.35">
      <c r="A207" s="21" t="str">
        <f>IF(A206="","",Tabelid!D195)</f>
        <v/>
      </c>
      <c r="B207" s="51" t="str">
        <f>IF(A207="","",SUM(B204:B206)+B212)</f>
        <v/>
      </c>
      <c r="AC207" s="23" t="str">
        <f t="shared" si="19"/>
        <v/>
      </c>
    </row>
    <row r="208" spans="1:29" x14ac:dyDescent="0.35">
      <c r="A208" s="21" t="str">
        <f>IF(A207="","",Tabelid!D196)</f>
        <v/>
      </c>
      <c r="B208" s="51" t="str">
        <f>IF(A208="","",SUMIFS(Eksplikatsioon!G:G,Eksplikatsioon!A:A,AC208))</f>
        <v/>
      </c>
      <c r="AC208" s="23" t="str">
        <f>AC207</f>
        <v/>
      </c>
    </row>
    <row r="209" spans="1:29" x14ac:dyDescent="0.3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3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35">
      <c r="A211" s="21" t="str">
        <f>IF(A210="","",Tabelid!D199)</f>
        <v/>
      </c>
      <c r="B211" s="51" t="str">
        <f>IF(A211="","",SUMIFS(Eksplikatsioon!F:F,Eksplikatsioon!A:A,AC211,Eksplikatsioon!C:C,Tabelid!E199))</f>
        <v/>
      </c>
      <c r="AC211" s="23" t="str">
        <f t="shared" si="19"/>
        <v/>
      </c>
    </row>
    <row r="212" spans="1:29" x14ac:dyDescent="0.35">
      <c r="A212" s="21" t="str">
        <f>IF(A211="","",Tabelid!D200)</f>
        <v/>
      </c>
      <c r="B212" s="51" t="str">
        <f>IF(A212="","",SUMIFS(Eksplikatsioon!F:F,Eksplikatsioon!A:A,AC212,Eksplikatsioon!C:C,Tabelid!E200))</f>
        <v/>
      </c>
      <c r="AC212" s="23" t="str">
        <f t="shared" si="19"/>
        <v/>
      </c>
    </row>
    <row r="213" spans="1:29" x14ac:dyDescent="0.35">
      <c r="A213" s="10" t="str">
        <f>IF(COUNTIF(Tabelid!G:G,TRUE)/10-Tabelid!H201&gt;0,MIN(Tabelid!F:F)+Tabelid!H201&amp;"."&amp;" Korrus","")</f>
        <v/>
      </c>
      <c r="AC213" s="23" t="str">
        <f>IFERROR(IF(FIND(".",A213)=3,LEFT(A213,2),LEFT(A213,1))*1,"")</f>
        <v/>
      </c>
    </row>
    <row r="214" spans="1:29" x14ac:dyDescent="0.35">
      <c r="A214" s="21" t="str">
        <f>IF(A213="","",Tabelid!D202)</f>
        <v/>
      </c>
      <c r="B214" s="51" t="str">
        <f>IF(A214="","",SUMIFS(Eksplikatsioon!F:F,Eksplikatsioon!A:A,AC214,Eksplikatsioon!C:C,Tabelid!E202))</f>
        <v/>
      </c>
      <c r="AC214" s="23" t="str">
        <f>AC213</f>
        <v/>
      </c>
    </row>
    <row r="215" spans="1:29" x14ac:dyDescent="0.35">
      <c r="A215" s="21" t="str">
        <f>IF(A214="","",Tabelid!D203)</f>
        <v/>
      </c>
      <c r="B215" s="51" t="str">
        <f>IF(A215="","",SUMIFS(Eksplikatsioon!F:F,Eksplikatsioon!A:A,AC215,Eksplikatsioon!C:C,Tabelid!E203))</f>
        <v/>
      </c>
      <c r="AC215" s="23" t="str">
        <f t="shared" ref="AC215:AC222" si="20">AC214</f>
        <v/>
      </c>
    </row>
    <row r="216" spans="1:29" x14ac:dyDescent="0.35">
      <c r="A216" s="21" t="str">
        <f>IF(A215="","",Tabelid!D204)</f>
        <v/>
      </c>
      <c r="B216" s="51" t="str">
        <f>IF(A216="","",SUMIFS(Eksplikatsioon!F:F,Eksplikatsioon!A:A,AC216,Eksplikatsioon!C:C,Tabelid!E204))</f>
        <v/>
      </c>
      <c r="AC216" s="23" t="str">
        <f t="shared" si="20"/>
        <v/>
      </c>
    </row>
    <row r="217" spans="1:29" x14ac:dyDescent="0.35">
      <c r="A217" s="21" t="str">
        <f>IF(A216="","",Tabelid!D205)</f>
        <v/>
      </c>
      <c r="B217" s="51" t="str">
        <f>IF(A217="","",SUM(B214:B216)+B222)</f>
        <v/>
      </c>
      <c r="AC217" s="23" t="str">
        <f t="shared" si="20"/>
        <v/>
      </c>
    </row>
    <row r="218" spans="1:29" x14ac:dyDescent="0.35">
      <c r="A218" s="21" t="str">
        <f>IF(A217="","",Tabelid!D206)</f>
        <v/>
      </c>
      <c r="B218" s="51" t="str">
        <f>IF(A218="","",SUMIFS(Eksplikatsioon!G:G,Eksplikatsioon!A:A,AC218))</f>
        <v/>
      </c>
      <c r="AC218" s="23" t="str">
        <f>AC217</f>
        <v/>
      </c>
    </row>
    <row r="219" spans="1:29" x14ac:dyDescent="0.3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3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35">
      <c r="A221" s="21" t="str">
        <f>IF(A220="","",Tabelid!D209)</f>
        <v/>
      </c>
      <c r="B221" s="51" t="str">
        <f>IF(A221="","",SUMIFS(Eksplikatsioon!F:F,Eksplikatsioon!A:A,AC221,Eksplikatsioon!C:C,Tabelid!E209))</f>
        <v/>
      </c>
      <c r="AC221" s="23" t="str">
        <f t="shared" si="20"/>
        <v/>
      </c>
    </row>
    <row r="222" spans="1:29" x14ac:dyDescent="0.35">
      <c r="A222" s="21" t="str">
        <f>IF(A221="","",Tabelid!D210)</f>
        <v/>
      </c>
      <c r="B222" s="51" t="str">
        <f>IF(A222="","",SUMIFS(Eksplikatsioon!F:F,Eksplikatsioon!A:A,AC222,Eksplikatsioon!C:C,Tabelid!E210))</f>
        <v/>
      </c>
      <c r="AC222" s="23" t="str">
        <f t="shared" si="20"/>
        <v/>
      </c>
    </row>
    <row r="223" spans="1:29" x14ac:dyDescent="0.35">
      <c r="A223" s="10" t="str">
        <f>IF(COUNTIF(Tabelid!G:G,TRUE)/10-Tabelid!H211&gt;0,MIN(Tabelid!F:F)+Tabelid!H211&amp;"."&amp;" Korrus","")</f>
        <v/>
      </c>
      <c r="AC223" s="23" t="str">
        <f>IFERROR(IF(FIND(".",A223)=3,LEFT(A223,2),LEFT(A223,1))*1,"")</f>
        <v/>
      </c>
    </row>
    <row r="224" spans="1:29" x14ac:dyDescent="0.35">
      <c r="A224" s="21" t="str">
        <f>IF(A223="","",Tabelid!D212)</f>
        <v/>
      </c>
      <c r="B224" s="51" t="str">
        <f>IF(A224="","",SUMIFS(Eksplikatsioon!F:F,Eksplikatsioon!A:A,AC224,Eksplikatsioon!C:C,Tabelid!E212))</f>
        <v/>
      </c>
      <c r="AC224" s="23" t="str">
        <f>AC223</f>
        <v/>
      </c>
    </row>
    <row r="225" spans="1:29" x14ac:dyDescent="0.35">
      <c r="A225" s="21" t="str">
        <f>IF(A224="","",Tabelid!D213)</f>
        <v/>
      </c>
      <c r="B225" s="51" t="str">
        <f>IF(A225="","",SUMIFS(Eksplikatsioon!F:F,Eksplikatsioon!A:A,AC225,Eksplikatsioon!C:C,Tabelid!E213))</f>
        <v/>
      </c>
      <c r="AC225" s="23" t="str">
        <f t="shared" ref="AC225:AC232" si="21">AC224</f>
        <v/>
      </c>
    </row>
    <row r="226" spans="1:29" x14ac:dyDescent="0.35">
      <c r="A226" s="21" t="str">
        <f>IF(A225="","",Tabelid!D214)</f>
        <v/>
      </c>
      <c r="B226" s="51" t="str">
        <f>IF(A226="","",SUMIFS(Eksplikatsioon!F:F,Eksplikatsioon!A:A,AC226,Eksplikatsioon!C:C,Tabelid!E214))</f>
        <v/>
      </c>
      <c r="AC226" s="23" t="str">
        <f t="shared" si="21"/>
        <v/>
      </c>
    </row>
    <row r="227" spans="1:29" x14ac:dyDescent="0.35">
      <c r="A227" s="21" t="str">
        <f>IF(A226="","",Tabelid!D215)</f>
        <v/>
      </c>
      <c r="B227" s="51" t="str">
        <f>IF(A227="","",SUM(B224:B226)+B232)</f>
        <v/>
      </c>
      <c r="AC227" s="23" t="str">
        <f t="shared" si="21"/>
        <v/>
      </c>
    </row>
    <row r="228" spans="1:29" x14ac:dyDescent="0.35">
      <c r="A228" s="21" t="str">
        <f>IF(A227="","",Tabelid!D216)</f>
        <v/>
      </c>
      <c r="B228" s="51" t="str">
        <f>IF(A228="","",SUMIFS(Eksplikatsioon!G:G,Eksplikatsioon!A:A,AC228))</f>
        <v/>
      </c>
      <c r="AC228" s="23" t="str">
        <f>AC227</f>
        <v/>
      </c>
    </row>
    <row r="229" spans="1:29" x14ac:dyDescent="0.3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3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35">
      <c r="A231" s="21" t="str">
        <f>IF(A230="","",Tabelid!D219)</f>
        <v/>
      </c>
      <c r="B231" s="51" t="str">
        <f>IF(A231="","",SUMIFS(Eksplikatsioon!F:F,Eksplikatsioon!A:A,AC231,Eksplikatsioon!C:C,Tabelid!E219))</f>
        <v/>
      </c>
      <c r="AC231" s="23" t="str">
        <f t="shared" si="21"/>
        <v/>
      </c>
    </row>
    <row r="232" spans="1:29" x14ac:dyDescent="0.35">
      <c r="A232" s="21" t="str">
        <f>IF(A231="","",Tabelid!D220)</f>
        <v/>
      </c>
      <c r="B232" s="51" t="str">
        <f>IF(A232="","",SUMIFS(Eksplikatsioon!F:F,Eksplikatsioon!A:A,AC232,Eksplikatsioon!C:C,Tabelid!E220))</f>
        <v/>
      </c>
      <c r="AC232" s="23" t="str">
        <f t="shared" si="21"/>
        <v/>
      </c>
    </row>
    <row r="233" spans="1:29" x14ac:dyDescent="0.35">
      <c r="A233" s="10" t="str">
        <f>IF(COUNTIF(Tabelid!G:G,TRUE)/10-Tabelid!H221&gt;0,MIN(Tabelid!F:F)+Tabelid!H221&amp;"."&amp;" Korrus","")</f>
        <v/>
      </c>
      <c r="AC233" s="23" t="str">
        <f>IFERROR(IF(FIND(".",A233)=3,LEFT(A233,2),LEFT(A233,1))*1,"")</f>
        <v/>
      </c>
    </row>
    <row r="234" spans="1:29" x14ac:dyDescent="0.35">
      <c r="A234" s="21" t="str">
        <f>IF(A233="","",Tabelid!D222)</f>
        <v/>
      </c>
      <c r="B234" s="51" t="str">
        <f>IF(A234="","",SUMIFS(Eksplikatsioon!F:F,Eksplikatsioon!A:A,AC234,Eksplikatsioon!C:C,Tabelid!E222))</f>
        <v/>
      </c>
      <c r="AC234" s="23" t="str">
        <f>AC233</f>
        <v/>
      </c>
    </row>
    <row r="235" spans="1:29" x14ac:dyDescent="0.35">
      <c r="A235" s="21" t="str">
        <f>IF(A234="","",Tabelid!D223)</f>
        <v/>
      </c>
      <c r="B235" s="51" t="str">
        <f>IF(A235="","",SUMIFS(Eksplikatsioon!F:F,Eksplikatsioon!A:A,AC235,Eksplikatsioon!C:C,Tabelid!E223))</f>
        <v/>
      </c>
      <c r="AC235" s="23" t="str">
        <f t="shared" ref="AC235:AC242" si="22">AC234</f>
        <v/>
      </c>
    </row>
    <row r="236" spans="1:29" x14ac:dyDescent="0.35">
      <c r="A236" s="21" t="str">
        <f>IF(A235="","",Tabelid!D224)</f>
        <v/>
      </c>
      <c r="B236" s="51" t="str">
        <f>IF(A236="","",SUMIFS(Eksplikatsioon!F:F,Eksplikatsioon!A:A,AC236,Eksplikatsioon!C:C,Tabelid!E224))</f>
        <v/>
      </c>
      <c r="AC236" s="23" t="str">
        <f t="shared" si="22"/>
        <v/>
      </c>
    </row>
    <row r="237" spans="1:29" x14ac:dyDescent="0.35">
      <c r="A237" s="21" t="str">
        <f>IF(A236="","",Tabelid!D225)</f>
        <v/>
      </c>
      <c r="B237" s="51" t="str">
        <f>IF(A237="","",SUM(B234:B236)+B242)</f>
        <v/>
      </c>
      <c r="AC237" s="23" t="str">
        <f t="shared" si="22"/>
        <v/>
      </c>
    </row>
    <row r="238" spans="1:29" x14ac:dyDescent="0.35">
      <c r="A238" s="21" t="str">
        <f>IF(A237="","",Tabelid!D226)</f>
        <v/>
      </c>
      <c r="B238" s="51" t="str">
        <f>IF(A238="","",SUMIFS(Eksplikatsioon!G:G,Eksplikatsioon!A:A,AC238))</f>
        <v/>
      </c>
      <c r="AC238" s="23" t="str">
        <f>AC237</f>
        <v/>
      </c>
    </row>
    <row r="239" spans="1:29" x14ac:dyDescent="0.3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3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35">
      <c r="A241" s="21" t="str">
        <f>IF(A240="","",Tabelid!D229)</f>
        <v/>
      </c>
      <c r="B241" s="51" t="str">
        <f>IF(A241="","",SUMIFS(Eksplikatsioon!F:F,Eksplikatsioon!A:A,AC241,Eksplikatsioon!C:C,Tabelid!E229))</f>
        <v/>
      </c>
      <c r="AC241" s="23" t="str">
        <f t="shared" si="22"/>
        <v/>
      </c>
    </row>
    <row r="242" spans="1:29" x14ac:dyDescent="0.35">
      <c r="A242" s="21" t="str">
        <f>IF(A241="","",Tabelid!D230)</f>
        <v/>
      </c>
      <c r="B242" s="51" t="str">
        <f>IF(A242="","",SUMIFS(Eksplikatsioon!F:F,Eksplikatsioon!A:A,AC242,Eksplikatsioon!C:C,Tabelid!E230))</f>
        <v/>
      </c>
      <c r="AC242" s="23" t="str">
        <f t="shared" si="22"/>
        <v/>
      </c>
    </row>
    <row r="243" spans="1:29" x14ac:dyDescent="0.35">
      <c r="A243" s="10" t="str">
        <f>IF(COUNTIF(Tabelid!G:G,TRUE)/10-Tabelid!H231&gt;0,MIN(Tabelid!F:F)+Tabelid!H231&amp;"."&amp;" Korrus","")</f>
        <v/>
      </c>
      <c r="AC243" s="23" t="str">
        <f>IFERROR(IF(FIND(".",A243)=3,LEFT(A243,2),LEFT(A243,1))*1,"")</f>
        <v/>
      </c>
    </row>
    <row r="244" spans="1:29" x14ac:dyDescent="0.35">
      <c r="A244" s="21" t="str">
        <f>IF(A243="","",Tabelid!D232)</f>
        <v/>
      </c>
      <c r="B244" s="51" t="str">
        <f>IF(A244="","",SUMIFS(Eksplikatsioon!F:F,Eksplikatsioon!A:A,AC244,Eksplikatsioon!C:C,Tabelid!E232))</f>
        <v/>
      </c>
      <c r="AC244" s="23" t="str">
        <f>AC243</f>
        <v/>
      </c>
    </row>
    <row r="245" spans="1:29" x14ac:dyDescent="0.35">
      <c r="A245" s="21" t="str">
        <f>IF(A244="","",Tabelid!D233)</f>
        <v/>
      </c>
      <c r="B245" s="51" t="str">
        <f>IF(A245="","",SUMIFS(Eksplikatsioon!F:F,Eksplikatsioon!A:A,AC245,Eksplikatsioon!C:C,Tabelid!E233))</f>
        <v/>
      </c>
      <c r="AC245" s="23" t="str">
        <f t="shared" ref="AC245:AC252" si="23">AC244</f>
        <v/>
      </c>
    </row>
    <row r="246" spans="1:29" x14ac:dyDescent="0.35">
      <c r="A246" s="21" t="str">
        <f>IF(A245="","",Tabelid!D234)</f>
        <v/>
      </c>
      <c r="B246" s="51" t="str">
        <f>IF(A246="","",SUMIFS(Eksplikatsioon!F:F,Eksplikatsioon!A:A,AC246,Eksplikatsioon!C:C,Tabelid!E234))</f>
        <v/>
      </c>
      <c r="AC246" s="23" t="str">
        <f t="shared" si="23"/>
        <v/>
      </c>
    </row>
    <row r="247" spans="1:29" x14ac:dyDescent="0.35">
      <c r="A247" s="21" t="str">
        <f>IF(A246="","",Tabelid!D235)</f>
        <v/>
      </c>
      <c r="B247" s="51" t="str">
        <f>IF(A247="","",SUM(B244:B246)+B252)</f>
        <v/>
      </c>
      <c r="AC247" s="23" t="str">
        <f t="shared" si="23"/>
        <v/>
      </c>
    </row>
    <row r="248" spans="1:29" x14ac:dyDescent="0.35">
      <c r="A248" s="21" t="str">
        <f>IF(A247="","",Tabelid!D236)</f>
        <v/>
      </c>
      <c r="B248" s="51" t="str">
        <f>IF(A248="","",SUMIFS(Eksplikatsioon!G:G,Eksplikatsioon!A:A,AC248))</f>
        <v/>
      </c>
      <c r="AC248" s="23" t="str">
        <f>AC247</f>
        <v/>
      </c>
    </row>
    <row r="249" spans="1:29" x14ac:dyDescent="0.3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3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35">
      <c r="A251" s="21" t="str">
        <f>IF(A250="","",Tabelid!D239)</f>
        <v/>
      </c>
      <c r="B251" s="51" t="str">
        <f>IF(A251="","",SUMIFS(Eksplikatsioon!F:F,Eksplikatsioon!A:A,AC251,Eksplikatsioon!C:C,Tabelid!E239))</f>
        <v/>
      </c>
      <c r="AC251" s="23" t="str">
        <f t="shared" si="23"/>
        <v/>
      </c>
    </row>
    <row r="252" spans="1:29" x14ac:dyDescent="0.35">
      <c r="A252" s="21" t="str">
        <f>IF(A251="","",Tabelid!D240)</f>
        <v/>
      </c>
      <c r="B252" s="51" t="str">
        <f>IF(A252="","",SUMIFS(Eksplikatsioon!F:F,Eksplikatsioon!A:A,AC252,Eksplikatsioon!C:C,Tabelid!E240))</f>
        <v/>
      </c>
      <c r="AC252" s="23" t="str">
        <f t="shared" si="23"/>
        <v/>
      </c>
    </row>
    <row r="253" spans="1:29" x14ac:dyDescent="0.35">
      <c r="A253" s="10" t="str">
        <f>IF(COUNTIF(Tabelid!G:G,TRUE)/10-Tabelid!H241&gt;0,MIN(Tabelid!F:F)+Tabelid!H241&amp;"."&amp;" Korrus","")</f>
        <v/>
      </c>
      <c r="AC253" s="23" t="str">
        <f>IFERROR(IF(FIND(".",A253)=3,LEFT(A253,2),LEFT(A253,1))*1,"")</f>
        <v/>
      </c>
    </row>
    <row r="254" spans="1:29" x14ac:dyDescent="0.35">
      <c r="A254" s="21" t="str">
        <f>IF(A253="","",Tabelid!D242)</f>
        <v/>
      </c>
      <c r="B254" s="51" t="str">
        <f>IF(A254="","",SUMIFS(Eksplikatsioon!F:F,Eksplikatsioon!A:A,AC254,Eksplikatsioon!C:C,Tabelid!E242))</f>
        <v/>
      </c>
      <c r="AC254" s="23" t="str">
        <f>AC253</f>
        <v/>
      </c>
    </row>
    <row r="255" spans="1:29" x14ac:dyDescent="0.35">
      <c r="A255" s="21" t="str">
        <f>IF(A254="","",Tabelid!D243)</f>
        <v/>
      </c>
      <c r="B255" s="51" t="str">
        <f>IF(A255="","",SUMIFS(Eksplikatsioon!F:F,Eksplikatsioon!A:A,AC255,Eksplikatsioon!C:C,Tabelid!E243))</f>
        <v/>
      </c>
      <c r="AC255" s="23" t="str">
        <f t="shared" ref="AC255:AC262" si="24">AC254</f>
        <v/>
      </c>
    </row>
    <row r="256" spans="1:29" x14ac:dyDescent="0.35">
      <c r="A256" s="21" t="str">
        <f>IF(A255="","",Tabelid!D244)</f>
        <v/>
      </c>
      <c r="B256" s="51" t="str">
        <f>IF(A256="","",SUMIFS(Eksplikatsioon!F:F,Eksplikatsioon!A:A,AC256,Eksplikatsioon!C:C,Tabelid!E244))</f>
        <v/>
      </c>
      <c r="AC256" s="23" t="str">
        <f t="shared" si="24"/>
        <v/>
      </c>
    </row>
    <row r="257" spans="1:29" x14ac:dyDescent="0.35">
      <c r="A257" s="21" t="str">
        <f>IF(A256="","",Tabelid!D245)</f>
        <v/>
      </c>
      <c r="B257" s="51" t="str">
        <f>IF(A257="","",SUM(B254:B256)+B262)</f>
        <v/>
      </c>
      <c r="AC257" s="23" t="str">
        <f t="shared" si="24"/>
        <v/>
      </c>
    </row>
    <row r="258" spans="1:29" x14ac:dyDescent="0.35">
      <c r="A258" s="21" t="str">
        <f>IF(A257="","",Tabelid!D246)</f>
        <v/>
      </c>
      <c r="B258" s="51" t="str">
        <f>IF(A258="","",SUMIFS(Eksplikatsioon!G:G,Eksplikatsioon!A:A,AC258))</f>
        <v/>
      </c>
      <c r="AC258" s="23" t="str">
        <f>AC257</f>
        <v/>
      </c>
    </row>
    <row r="259" spans="1:29" x14ac:dyDescent="0.3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3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35">
      <c r="A261" s="21" t="str">
        <f>IF(A260="","",Tabelid!D249)</f>
        <v/>
      </c>
      <c r="B261" s="51" t="str">
        <f>IF(A261="","",SUMIFS(Eksplikatsioon!F:F,Eksplikatsioon!A:A,AC261,Eksplikatsioon!C:C,Tabelid!E249))</f>
        <v/>
      </c>
      <c r="AC261" s="23" t="str">
        <f t="shared" si="24"/>
        <v/>
      </c>
    </row>
    <row r="262" spans="1:29" x14ac:dyDescent="0.35">
      <c r="A262" s="21" t="str">
        <f>IF(A261="","",Tabelid!D250)</f>
        <v/>
      </c>
      <c r="B262" s="51" t="str">
        <f>IF(A262="","",SUMIFS(Eksplikatsioon!F:F,Eksplikatsioon!A:A,AC262,Eksplikatsioon!C:C,Tabelid!E250))</f>
        <v/>
      </c>
      <c r="AC262" s="23" t="str">
        <f t="shared" si="24"/>
        <v/>
      </c>
    </row>
    <row r="263" spans="1:29" x14ac:dyDescent="0.35">
      <c r="A263" s="10" t="str">
        <f>IF(COUNTIF(Tabelid!G:G,TRUE)/10-Tabelid!H251&gt;0,MIN(Tabelid!F:F)+Tabelid!H251&amp;"."&amp;" Korrus","")</f>
        <v/>
      </c>
      <c r="AC263" s="23" t="str">
        <f>IFERROR(IF(FIND(".",A263)=3,LEFT(A263,2),LEFT(A263,1))*1,"")</f>
        <v/>
      </c>
    </row>
    <row r="264" spans="1:29" x14ac:dyDescent="0.35">
      <c r="A264" s="21" t="str">
        <f>IF(A263="","",Tabelid!D252)</f>
        <v/>
      </c>
      <c r="B264" s="51" t="str">
        <f>IF(A264="","",SUMIFS(Eksplikatsioon!F:F,Eksplikatsioon!A:A,AC264,Eksplikatsioon!C:C,Tabelid!E252))</f>
        <v/>
      </c>
      <c r="AC264" s="23" t="str">
        <f>AC263</f>
        <v/>
      </c>
    </row>
    <row r="265" spans="1:29" x14ac:dyDescent="0.35">
      <c r="A265" s="21" t="str">
        <f>IF(A264="","",Tabelid!D253)</f>
        <v/>
      </c>
      <c r="B265" s="51" t="str">
        <f>IF(A265="","",SUMIFS(Eksplikatsioon!F:F,Eksplikatsioon!A:A,AC265,Eksplikatsioon!C:C,Tabelid!E253))</f>
        <v/>
      </c>
      <c r="AC265" s="23" t="str">
        <f t="shared" ref="AC265:AC272" si="25">AC264</f>
        <v/>
      </c>
    </row>
    <row r="266" spans="1:29" x14ac:dyDescent="0.35">
      <c r="A266" s="21" t="str">
        <f>IF(A265="","",Tabelid!D254)</f>
        <v/>
      </c>
      <c r="B266" s="51" t="str">
        <f>IF(A266="","",SUMIFS(Eksplikatsioon!F:F,Eksplikatsioon!A:A,AC266,Eksplikatsioon!C:C,Tabelid!E254))</f>
        <v/>
      </c>
      <c r="AC266" s="23" t="str">
        <f t="shared" si="25"/>
        <v/>
      </c>
    </row>
    <row r="267" spans="1:29" x14ac:dyDescent="0.35">
      <c r="A267" s="21" t="str">
        <f>IF(A266="","",Tabelid!D255)</f>
        <v/>
      </c>
      <c r="B267" s="51" t="str">
        <f>IF(A267="","",SUM(B264:B266)+B272)</f>
        <v/>
      </c>
      <c r="AC267" s="23" t="str">
        <f t="shared" si="25"/>
        <v/>
      </c>
    </row>
    <row r="268" spans="1:29" x14ac:dyDescent="0.35">
      <c r="A268" s="21" t="str">
        <f>IF(A267="","",Tabelid!D256)</f>
        <v/>
      </c>
      <c r="B268" s="51" t="str">
        <f>IF(A268="","",SUMIFS(Eksplikatsioon!G:G,Eksplikatsioon!A:A,AC268))</f>
        <v/>
      </c>
      <c r="AC268" s="23" t="str">
        <f>AC267</f>
        <v/>
      </c>
    </row>
    <row r="269" spans="1:29" x14ac:dyDescent="0.3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3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35">
      <c r="A271" s="21" t="str">
        <f>IF(A270="","",Tabelid!D259)</f>
        <v/>
      </c>
      <c r="B271" s="51" t="str">
        <f>IF(A271="","",SUMIFS(Eksplikatsioon!F:F,Eksplikatsioon!A:A,AC271,Eksplikatsioon!C:C,Tabelid!E259))</f>
        <v/>
      </c>
      <c r="AC271" s="23" t="str">
        <f t="shared" si="25"/>
        <v/>
      </c>
    </row>
    <row r="272" spans="1:29" x14ac:dyDescent="0.3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90" zoomScaleNormal="90" workbookViewId="0">
      <pane ySplit="3" topLeftCell="A118" activePane="bottomLeft" state="frozen"/>
      <selection pane="bottomLeft" activeCell="G126" sqref="G126"/>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1.81640625" style="11" customWidth="1"/>
    <col min="6" max="6" width="11.7265625" style="51" customWidth="1"/>
    <col min="7" max="7" width="8.7265625" style="51" customWidth="1"/>
    <col min="8" max="8" width="12.54296875" style="11" customWidth="1"/>
    <col min="9" max="9" width="13.81640625" style="11" customWidth="1" outlineLevel="1"/>
    <col min="10" max="10" width="30.7265625" style="14" customWidth="1" outlineLevel="1"/>
    <col min="11" max="11" width="9.54296875" style="9" customWidth="1" outlineLevel="1"/>
    <col min="12" max="12" width="8.1796875" style="9" customWidth="1" outlineLevel="1"/>
    <col min="13" max="13" width="6.1796875" style="9" customWidth="1" outlineLevel="1"/>
    <col min="14" max="14" width="4" style="9" customWidth="1" outlineLevel="1"/>
    <col min="15" max="15" width="9.453125" style="9" customWidth="1" outlineLevel="2"/>
    <col min="16" max="16" width="9.1796875" style="9" customWidth="1" outlineLevel="2"/>
    <col min="17" max="17" width="8.453125" style="9" customWidth="1" outlineLevel="2"/>
    <col min="18" max="18" width="9.726562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2</v>
      </c>
      <c r="B1" s="13" t="str">
        <f>IF('Hoone üldandmed'!B2="","",'Hoone üldandmed'!B2)</f>
        <v>Kooli tn 2A, Jõhvi linn, Jõhvi vald, Ida-Viru maakond</v>
      </c>
      <c r="H1" s="35"/>
    </row>
    <row r="2" spans="1:37" x14ac:dyDescent="0.35">
      <c r="O2" s="33" t="s">
        <v>30</v>
      </c>
      <c r="P2" s="33"/>
      <c r="Q2" s="33"/>
      <c r="R2" s="33"/>
      <c r="S2" s="33"/>
      <c r="T2" s="33"/>
      <c r="U2" s="33"/>
      <c r="V2" s="33"/>
      <c r="W2" s="33"/>
      <c r="X2" s="33"/>
      <c r="Y2" s="33"/>
      <c r="Z2" s="33"/>
      <c r="AA2" s="33"/>
      <c r="AB2" s="33"/>
      <c r="AC2" s="33"/>
      <c r="AD2" s="33"/>
      <c r="AE2" s="33"/>
      <c r="AF2" s="33"/>
      <c r="AG2" s="33"/>
    </row>
    <row r="3" spans="1:37" ht="43.5" customHeight="1" x14ac:dyDescent="0.35">
      <c r="A3" s="16" t="s">
        <v>31</v>
      </c>
      <c r="B3" s="17" t="s">
        <v>32</v>
      </c>
      <c r="C3" s="16" t="s">
        <v>33</v>
      </c>
      <c r="D3" s="16" t="s">
        <v>34</v>
      </c>
      <c r="E3" s="16" t="s">
        <v>35</v>
      </c>
      <c r="F3" s="52" t="s">
        <v>36</v>
      </c>
      <c r="G3" s="52" t="s">
        <v>37</v>
      </c>
      <c r="H3" s="16" t="s">
        <v>38</v>
      </c>
      <c r="I3" s="16" t="s">
        <v>39</v>
      </c>
      <c r="J3" s="69" t="s">
        <v>40</v>
      </c>
      <c r="K3" s="16" t="s">
        <v>41</v>
      </c>
      <c r="L3" s="16" t="s">
        <v>42</v>
      </c>
      <c r="M3" s="16" t="s">
        <v>43</v>
      </c>
      <c r="N3" s="16"/>
      <c r="O3" s="30" t="str">
        <f ca="1">IF(INDIRECT("'Lepingu lisa'!R"&amp;COLUMN()-10&amp;"C49",FALSE)="","",INDIRECT("'Lepingu lisa'!R"&amp;COLUMN()-12&amp;"C49",FALSE))</f>
        <v>Tallinna Vangla</v>
      </c>
      <c r="P3" s="30" t="str">
        <f t="shared" ref="P3:AG3" ca="1" si="0">IF(INDIRECT("'Lepingu lisa'!R"&amp;COLUMN()-10&amp;"C49",FALSE)="","",INDIRECT("'Lepingu lisa'!R"&amp;COLUMN()-12&amp;"C49",FALSE))</f>
        <v>Tartu Halduskohus</v>
      </c>
      <c r="Q3" s="30" t="str">
        <f t="shared" ca="1" si="0"/>
        <v>Prokuratuur</v>
      </c>
      <c r="R3" s="30" t="str">
        <f t="shared" ca="1" si="0"/>
        <v>Viru Maakohus</v>
      </c>
      <c r="S3" s="30" t="str">
        <f t="shared" ca="1" si="0"/>
        <v xml:space="preserve"> </v>
      </c>
      <c r="T3" s="30" t="str">
        <f t="shared" ca="1" si="0"/>
        <v xml:space="preserve"> </v>
      </c>
      <c r="U3" s="30" t="str">
        <f t="shared" ca="1" si="0"/>
        <v xml:space="preserve"> </v>
      </c>
      <c r="V3" s="30" t="str">
        <f t="shared" ca="1" si="0"/>
        <v xml:space="preserve"> </v>
      </c>
      <c r="W3" s="30" t="str">
        <f t="shared" ca="1" si="0"/>
        <v xml:space="preserve"> </v>
      </c>
      <c r="X3" s="30" t="str">
        <f t="shared" ca="1" si="0"/>
        <v xml:space="preserve"> </v>
      </c>
      <c r="Y3" s="30" t="str">
        <f t="shared" ca="1" si="0"/>
        <v>Aktiivne vakants üürnik</v>
      </c>
      <c r="Z3" s="30" t="str">
        <f t="shared" ca="1" si="0"/>
        <v>Aktiivne vakantsus</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35">
      <c r="A4" s="18" t="s">
        <v>44</v>
      </c>
      <c r="B4" s="19">
        <v>101</v>
      </c>
      <c r="C4" s="18" t="s">
        <v>45</v>
      </c>
      <c r="D4" s="18" t="s">
        <v>46</v>
      </c>
      <c r="E4" s="18" t="s">
        <v>47</v>
      </c>
      <c r="F4" s="53">
        <v>8.1</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35">
      <c r="A5" s="18" t="s">
        <v>44</v>
      </c>
      <c r="B5" s="19" t="s">
        <v>48</v>
      </c>
      <c r="C5" s="18" t="s">
        <v>49</v>
      </c>
      <c r="D5" s="18" t="s">
        <v>50</v>
      </c>
      <c r="E5" s="18" t="s">
        <v>51</v>
      </c>
      <c r="F5" s="53">
        <v>2.1</v>
      </c>
      <c r="G5" s="53"/>
      <c r="H5" s="18"/>
      <c r="I5" s="11" t="str">
        <f>LEFT(Tabel1[[#This Row],[Ruumi tüüp (TALO Tüüpruumide nimestik)]],2)</f>
        <v>99</v>
      </c>
      <c r="J5" s="22"/>
      <c r="K5" s="18"/>
      <c r="L5" s="11" t="str">
        <f>IFERROR(VLOOKUP(Tabel1[[#This Row],[Üürnik]],'Lepingu lisa'!$AW$3:$AX$22,2,FALSE),"")</f>
        <v/>
      </c>
      <c r="M5" s="11" t="str">
        <f>IFERROR(VLOOKUP(Tabel1[[#This Row],[Jaotus]],Tabelid!L:M,2,FALSE),"")</f>
        <v/>
      </c>
      <c r="N5" s="11"/>
      <c r="O5" s="34"/>
      <c r="P5" s="34"/>
      <c r="Q5" s="34"/>
      <c r="R5" s="34"/>
      <c r="S5" s="34"/>
      <c r="T5" s="34"/>
      <c r="U5" s="34"/>
      <c r="V5" s="34"/>
      <c r="W5" s="34"/>
      <c r="X5" s="34"/>
      <c r="Y5" s="34"/>
      <c r="Z5" s="34"/>
      <c r="AA5" s="34"/>
      <c r="AB5" s="34"/>
      <c r="AC5" s="34"/>
      <c r="AD5" s="34"/>
      <c r="AE5" s="34"/>
      <c r="AF5" s="34"/>
      <c r="AG5" s="34"/>
    </row>
    <row r="6" spans="1:37" x14ac:dyDescent="0.35">
      <c r="A6" s="18" t="s">
        <v>44</v>
      </c>
      <c r="B6" s="19">
        <v>102</v>
      </c>
      <c r="C6" s="18" t="s">
        <v>52</v>
      </c>
      <c r="D6" s="18" t="s">
        <v>53</v>
      </c>
      <c r="E6" s="18" t="s">
        <v>54</v>
      </c>
      <c r="F6" s="53">
        <v>4.7</v>
      </c>
      <c r="G6" s="53"/>
      <c r="H6" s="18"/>
      <c r="I6" s="11" t="str">
        <f>LEFT(Tabel1[[#This Row],[Ruumi tüüp (TALO Tüüpruumide nimestik)]],2)</f>
        <v>49</v>
      </c>
      <c r="J6" s="22" t="s">
        <v>55</v>
      </c>
      <c r="K6" s="67" t="s">
        <v>309</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35">
      <c r="A7" s="18" t="s">
        <v>44</v>
      </c>
      <c r="B7" s="19">
        <v>103</v>
      </c>
      <c r="C7" s="18" t="s">
        <v>52</v>
      </c>
      <c r="D7" s="18" t="s">
        <v>53</v>
      </c>
      <c r="E7" s="18" t="s">
        <v>54</v>
      </c>
      <c r="F7" s="53">
        <v>48.3</v>
      </c>
      <c r="G7" s="53"/>
      <c r="H7" s="18"/>
      <c r="I7" s="11" t="str">
        <f>LEFT(Tabel1[[#This Row],[Ruumi tüüp (TALO Tüüpruumide nimestik)]],2)</f>
        <v>49</v>
      </c>
      <c r="J7" s="22" t="s">
        <v>55</v>
      </c>
      <c r="K7" s="67" t="s">
        <v>309</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s="86" customFormat="1" x14ac:dyDescent="0.35">
      <c r="A8" s="66" t="s">
        <v>44</v>
      </c>
      <c r="B8" s="81">
        <v>104</v>
      </c>
      <c r="C8" s="66" t="s">
        <v>52</v>
      </c>
      <c r="D8" s="66" t="s">
        <v>53</v>
      </c>
      <c r="E8" s="66" t="s">
        <v>54</v>
      </c>
      <c r="F8" s="82">
        <v>9.6</v>
      </c>
      <c r="G8" s="82"/>
      <c r="H8" s="66"/>
      <c r="I8" s="83" t="str">
        <f>LEFT(Tabel1[[#This Row],[Ruumi tüüp (TALO Tüüpruumide nimestik)]],2)</f>
        <v>49</v>
      </c>
      <c r="J8" s="84" t="s">
        <v>82</v>
      </c>
      <c r="K8" s="66"/>
      <c r="L8" s="83" t="str">
        <f>IFERROR(VLOOKUP(Tabel1[[#This Row],[Üürnik]],'Lepingu lisa'!$AW$3:$AX$22,2,FALSE),"")</f>
        <v/>
      </c>
      <c r="M8" s="83" t="str">
        <f>IFERROR(VLOOKUP(Tabel1[[#This Row],[Jaotus]],Tabelid!L:M,2,FALSE),"")</f>
        <v>MUU_BUILDING</v>
      </c>
      <c r="N8" s="83"/>
      <c r="O8" s="85">
        <v>1</v>
      </c>
      <c r="P8" s="85">
        <v>1</v>
      </c>
      <c r="Q8" s="85">
        <v>1</v>
      </c>
      <c r="R8" s="85">
        <v>1</v>
      </c>
      <c r="S8" s="85"/>
      <c r="T8" s="85"/>
      <c r="U8" s="85"/>
      <c r="V8" s="85"/>
      <c r="W8" s="85"/>
      <c r="X8" s="85"/>
      <c r="Y8" s="85">
        <v>1</v>
      </c>
      <c r="Z8" s="85">
        <v>0</v>
      </c>
      <c r="AA8" s="85"/>
      <c r="AB8" s="85"/>
      <c r="AC8" s="85"/>
      <c r="AD8" s="85"/>
      <c r="AE8" s="85"/>
      <c r="AF8" s="85"/>
      <c r="AG8" s="85"/>
    </row>
    <row r="9" spans="1:37" x14ac:dyDescent="0.35">
      <c r="A9" s="18" t="s">
        <v>44</v>
      </c>
      <c r="B9" s="19">
        <v>105</v>
      </c>
      <c r="C9" s="18" t="s">
        <v>52</v>
      </c>
      <c r="D9" s="18" t="s">
        <v>53</v>
      </c>
      <c r="E9" s="18" t="s">
        <v>54</v>
      </c>
      <c r="F9" s="53">
        <v>28.5</v>
      </c>
      <c r="G9" s="53"/>
      <c r="H9" s="18"/>
      <c r="I9" s="11" t="str">
        <f>LEFT(Tabel1[[#This Row],[Ruumi tüüp (TALO Tüüpruumide nimestik)]],2)</f>
        <v>49</v>
      </c>
      <c r="J9" s="22" t="s">
        <v>55</v>
      </c>
      <c r="K9" s="67" t="s">
        <v>309</v>
      </c>
      <c r="L9" s="11" t="str">
        <f>IFERROR(VLOOKUP(Tabel1[[#This Row],[Üürnik]],'Lepingu lisa'!$AW$3:$AX$22,2,FALSE),"")</f>
        <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35">
      <c r="A10" s="18" t="s">
        <v>44</v>
      </c>
      <c r="B10" s="19">
        <v>106</v>
      </c>
      <c r="C10" s="18" t="s">
        <v>52</v>
      </c>
      <c r="D10" s="18" t="s">
        <v>53</v>
      </c>
      <c r="E10" s="18" t="s">
        <v>54</v>
      </c>
      <c r="F10" s="53">
        <v>10.199999999999999</v>
      </c>
      <c r="G10" s="53"/>
      <c r="H10" s="18"/>
      <c r="I10" s="11" t="str">
        <f>LEFT(Tabel1[[#This Row],[Ruumi tüüp (TALO Tüüpruumide nimestik)]],2)</f>
        <v>49</v>
      </c>
      <c r="J10" s="22" t="s">
        <v>55</v>
      </c>
      <c r="K10" s="67" t="s">
        <v>309</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35">
      <c r="A11" s="18" t="s">
        <v>44</v>
      </c>
      <c r="B11" s="19">
        <v>107</v>
      </c>
      <c r="C11" s="18" t="s">
        <v>52</v>
      </c>
      <c r="D11" s="18" t="s">
        <v>53</v>
      </c>
      <c r="E11" s="18" t="s">
        <v>54</v>
      </c>
      <c r="F11" s="53">
        <v>3.7</v>
      </c>
      <c r="G11" s="53"/>
      <c r="H11" s="18"/>
      <c r="I11" s="11" t="str">
        <f>LEFT(Tabel1[[#This Row],[Ruumi tüüp (TALO Tüüpruumide nimestik)]],2)</f>
        <v>49</v>
      </c>
      <c r="J11" s="22" t="s">
        <v>55</v>
      </c>
      <c r="K11" s="67" t="s">
        <v>309</v>
      </c>
      <c r="L11" s="11" t="str">
        <f>IFERROR(VLOOKUP(Tabel1[[#This Row],[Üürnik]],'Lepingu lisa'!$AW$3:$AX$22,2,FALSE),"")</f>
        <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35">
      <c r="A12" s="18" t="s">
        <v>44</v>
      </c>
      <c r="B12" s="19">
        <v>108</v>
      </c>
      <c r="C12" s="18" t="s">
        <v>52</v>
      </c>
      <c r="D12" s="18" t="s">
        <v>53</v>
      </c>
      <c r="E12" s="18" t="s">
        <v>54</v>
      </c>
      <c r="F12" s="53">
        <v>2.9</v>
      </c>
      <c r="G12" s="53"/>
      <c r="H12" s="18"/>
      <c r="I12" s="11" t="str">
        <f>LEFT(Tabel1[[#This Row],[Ruumi tüüp (TALO Tüüpruumide nimestik)]],2)</f>
        <v>49</v>
      </c>
      <c r="J12" s="22" t="s">
        <v>55</v>
      </c>
      <c r="K12" s="67" t="s">
        <v>309</v>
      </c>
      <c r="L12" s="11" t="str">
        <f>IFERROR(VLOOKUP(Tabel1[[#This Row],[Üürnik]],'Lepingu lisa'!$AW$3:$AX$22,2,FALSE),"")</f>
        <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35">
      <c r="A13" s="18" t="s">
        <v>44</v>
      </c>
      <c r="B13" s="19">
        <v>109</v>
      </c>
      <c r="C13" s="18" t="s">
        <v>52</v>
      </c>
      <c r="D13" s="18" t="s">
        <v>53</v>
      </c>
      <c r="E13" s="18" t="s">
        <v>54</v>
      </c>
      <c r="F13" s="53">
        <v>2.8</v>
      </c>
      <c r="G13" s="53"/>
      <c r="H13" s="18"/>
      <c r="I13" s="11" t="str">
        <f>LEFT(Tabel1[[#This Row],[Ruumi tüüp (TALO Tüüpruumide nimestik)]],2)</f>
        <v>49</v>
      </c>
      <c r="J13" s="22" t="s">
        <v>55</v>
      </c>
      <c r="K13" s="67" t="s">
        <v>309</v>
      </c>
      <c r="L13" s="11" t="str">
        <f>IFERROR(VLOOKUP(Tabel1[[#This Row],[Üürnik]],'Lepingu lisa'!$AW$3:$AX$22,2,FALSE),"")</f>
        <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35">
      <c r="A14" s="18" t="s">
        <v>44</v>
      </c>
      <c r="B14" s="19">
        <v>110</v>
      </c>
      <c r="C14" s="18" t="s">
        <v>52</v>
      </c>
      <c r="D14" s="18" t="s">
        <v>53</v>
      </c>
      <c r="E14" s="18" t="s">
        <v>54</v>
      </c>
      <c r="F14" s="53">
        <v>6</v>
      </c>
      <c r="G14" s="53"/>
      <c r="H14" s="18"/>
      <c r="I14" s="11" t="str">
        <f>LEFT(Tabel1[[#This Row],[Ruumi tüüp (TALO Tüüpruumide nimestik)]],2)</f>
        <v>49</v>
      </c>
      <c r="J14" s="22" t="s">
        <v>55</v>
      </c>
      <c r="K14" s="67" t="s">
        <v>309</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5">
      <c r="A15" s="18" t="s">
        <v>44</v>
      </c>
      <c r="B15" s="19">
        <v>111</v>
      </c>
      <c r="C15" s="18" t="s">
        <v>52</v>
      </c>
      <c r="D15" s="18" t="s">
        <v>53</v>
      </c>
      <c r="E15" s="18" t="s">
        <v>54</v>
      </c>
      <c r="F15" s="53">
        <v>2.2000000000000002</v>
      </c>
      <c r="G15" s="53"/>
      <c r="H15" s="18"/>
      <c r="I15" s="11" t="str">
        <f>LEFT(Tabel1[[#This Row],[Ruumi tüüp (TALO Tüüpruumide nimestik)]],2)</f>
        <v>49</v>
      </c>
      <c r="J15" s="22" t="s">
        <v>55</v>
      </c>
      <c r="K15" s="67" t="s">
        <v>309</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35">
      <c r="A16" s="18" t="s">
        <v>44</v>
      </c>
      <c r="B16" s="19">
        <v>112</v>
      </c>
      <c r="C16" s="18" t="s">
        <v>52</v>
      </c>
      <c r="D16" s="18" t="s">
        <v>53</v>
      </c>
      <c r="E16" s="18" t="s">
        <v>54</v>
      </c>
      <c r="F16" s="53">
        <v>15</v>
      </c>
      <c r="G16" s="53"/>
      <c r="H16" s="18"/>
      <c r="I16" s="11" t="str">
        <f>LEFT(Tabel1[[#This Row],[Ruumi tüüp (TALO Tüüpruumide nimestik)]],2)</f>
        <v>49</v>
      </c>
      <c r="J16" s="22" t="s">
        <v>55</v>
      </c>
      <c r="K16" s="67" t="s">
        <v>309</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35">
      <c r="A17" s="18" t="s">
        <v>44</v>
      </c>
      <c r="B17" s="19">
        <v>113</v>
      </c>
      <c r="C17" s="18" t="s">
        <v>52</v>
      </c>
      <c r="D17" s="18" t="s">
        <v>56</v>
      </c>
      <c r="E17" s="18" t="s">
        <v>57</v>
      </c>
      <c r="F17" s="53">
        <v>231.6</v>
      </c>
      <c r="G17" s="53"/>
      <c r="H17" s="18"/>
      <c r="I17" s="11" t="str">
        <f>LEFT(Tabel1[[#This Row],[Ruumi tüüp (TALO Tüüpruumide nimestik)]],2)</f>
        <v>53</v>
      </c>
      <c r="J17" s="22" t="s">
        <v>55</v>
      </c>
      <c r="K17" s="67" t="s">
        <v>58</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5">
      <c r="A18" s="18" t="s">
        <v>44</v>
      </c>
      <c r="B18" s="19">
        <v>114</v>
      </c>
      <c r="C18" s="18" t="s">
        <v>52</v>
      </c>
      <c r="D18" s="18" t="s">
        <v>59</v>
      </c>
      <c r="E18" s="18" t="s">
        <v>60</v>
      </c>
      <c r="F18" s="53">
        <v>13.8</v>
      </c>
      <c r="G18" s="53"/>
      <c r="H18" s="18"/>
      <c r="I18" s="11" t="str">
        <f>LEFT(Tabel1[[#This Row],[Ruumi tüüp (TALO Tüüpruumide nimestik)]],2)</f>
        <v>59</v>
      </c>
      <c r="J18" s="22" t="s">
        <v>55</v>
      </c>
      <c r="K18" s="67" t="s">
        <v>58</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5">
      <c r="A19" s="18" t="s">
        <v>44</v>
      </c>
      <c r="B19" s="19">
        <v>115</v>
      </c>
      <c r="C19" s="18" t="s">
        <v>52</v>
      </c>
      <c r="D19" s="18" t="s">
        <v>61</v>
      </c>
      <c r="E19" s="18" t="s">
        <v>62</v>
      </c>
      <c r="F19" s="53">
        <v>26.2</v>
      </c>
      <c r="G19" s="53"/>
      <c r="H19" s="18"/>
      <c r="I19" s="11" t="str">
        <f>LEFT(Tabel1[[#This Row],[Ruumi tüüp (TALO Tüüpruumide nimestik)]],2)</f>
        <v>21</v>
      </c>
      <c r="J19" s="22" t="s">
        <v>55</v>
      </c>
      <c r="K19" s="67" t="s">
        <v>309</v>
      </c>
      <c r="L19" s="11" t="str">
        <f>IFERROR(VLOOKUP(Tabel1[[#This Row],[Üürnik]],'Lepingu lisa'!$AW$3:$AX$22,2,FALSE),"")</f>
        <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x14ac:dyDescent="0.35">
      <c r="A20" s="18" t="s">
        <v>44</v>
      </c>
      <c r="B20" s="19">
        <v>116</v>
      </c>
      <c r="C20" s="18" t="s">
        <v>52</v>
      </c>
      <c r="D20" s="18" t="s">
        <v>53</v>
      </c>
      <c r="E20" s="18" t="s">
        <v>54</v>
      </c>
      <c r="F20" s="53">
        <v>20.2</v>
      </c>
      <c r="G20" s="53"/>
      <c r="H20" s="18"/>
      <c r="I20" s="11" t="str">
        <f>LEFT(Tabel1[[#This Row],[Ruumi tüüp (TALO Tüüpruumide nimestik)]],2)</f>
        <v>49</v>
      </c>
      <c r="J20" s="22" t="s">
        <v>55</v>
      </c>
      <c r="K20" s="67" t="s">
        <v>309</v>
      </c>
      <c r="L20" s="11" t="str">
        <f>IFERROR(VLOOKUP(Tabel1[[#This Row],[Üürnik]],'Lepingu lisa'!$AW$3:$AX$22,2,FALSE),"")</f>
        <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5">
      <c r="A21" s="18" t="s">
        <v>44</v>
      </c>
      <c r="B21" s="19">
        <v>117</v>
      </c>
      <c r="C21" s="18" t="s">
        <v>52</v>
      </c>
      <c r="D21" s="18" t="s">
        <v>53</v>
      </c>
      <c r="E21" s="18" t="s">
        <v>54</v>
      </c>
      <c r="F21" s="53">
        <v>20</v>
      </c>
      <c r="G21" s="53"/>
      <c r="H21" s="18"/>
      <c r="I21" s="11" t="str">
        <f>LEFT(Tabel1[[#This Row],[Ruumi tüüp (TALO Tüüpruumide nimestik)]],2)</f>
        <v>49</v>
      </c>
      <c r="J21" s="22" t="s">
        <v>55</v>
      </c>
      <c r="K21" s="67" t="s">
        <v>309</v>
      </c>
      <c r="L21" s="11" t="str">
        <f>IFERROR(VLOOKUP(Tabel1[[#This Row],[Üürnik]],'Lepingu lisa'!$AW$3:$AX$22,2,FALSE),"")</f>
        <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5">
      <c r="A22" s="18" t="s">
        <v>44</v>
      </c>
      <c r="B22" s="19">
        <v>118</v>
      </c>
      <c r="C22" s="18" t="s">
        <v>52</v>
      </c>
      <c r="D22" s="18" t="s">
        <v>53</v>
      </c>
      <c r="E22" s="18" t="s">
        <v>54</v>
      </c>
      <c r="F22" s="53">
        <v>16.5</v>
      </c>
      <c r="G22" s="53"/>
      <c r="H22" s="18"/>
      <c r="I22" s="11" t="str">
        <f>LEFT(Tabel1[[#This Row],[Ruumi tüüp (TALO Tüüpruumide nimestik)]],2)</f>
        <v>49</v>
      </c>
      <c r="J22" s="22" t="s">
        <v>55</v>
      </c>
      <c r="K22" s="67" t="s">
        <v>309</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5">
      <c r="A23" s="18" t="s">
        <v>44</v>
      </c>
      <c r="B23" s="19">
        <v>119</v>
      </c>
      <c r="C23" s="18" t="s">
        <v>45</v>
      </c>
      <c r="D23" s="18" t="s">
        <v>46</v>
      </c>
      <c r="E23" s="18" t="s">
        <v>47</v>
      </c>
      <c r="F23" s="53">
        <v>15.3</v>
      </c>
      <c r="G23" s="53"/>
      <c r="H23" s="18"/>
      <c r="I23" s="11" t="str">
        <f>LEFT(Tabel1[[#This Row],[Ruumi tüüp (TALO Tüüpruumide nimestik)]],2)</f>
        <v>92</v>
      </c>
      <c r="J23" s="22"/>
      <c r="K23" s="67"/>
      <c r="L23" s="11" t="str">
        <f>IFERROR(VLOOKUP(Tabel1[[#This Row],[Üürnik]],'Lepingu lisa'!$AW$3:$AX$22,2,FALSE),"")</f>
        <v/>
      </c>
      <c r="M23" s="11" t="str">
        <f>IFERROR(VLOOKUP(Tabel1[[#This Row],[Jaotus]],Tabelid!L:M,2,FALSE),"")</f>
        <v/>
      </c>
      <c r="N23" s="11"/>
      <c r="O23" s="34"/>
      <c r="P23" s="34"/>
      <c r="Q23" s="34"/>
      <c r="R23" s="34"/>
      <c r="S23" s="34"/>
      <c r="T23" s="34"/>
      <c r="U23" s="34"/>
      <c r="V23" s="34"/>
      <c r="W23" s="34"/>
      <c r="X23" s="34"/>
      <c r="Y23" s="34"/>
      <c r="Z23" s="34"/>
      <c r="AA23" s="34"/>
      <c r="AB23" s="34"/>
      <c r="AC23" s="34"/>
      <c r="AD23" s="34"/>
      <c r="AE23" s="34"/>
      <c r="AF23" s="34"/>
      <c r="AG23" s="34"/>
    </row>
    <row r="24" spans="1:33" x14ac:dyDescent="0.35">
      <c r="A24" s="18" t="s">
        <v>44</v>
      </c>
      <c r="B24" s="19">
        <v>120</v>
      </c>
      <c r="C24" s="18" t="s">
        <v>52</v>
      </c>
      <c r="D24" s="18" t="s">
        <v>63</v>
      </c>
      <c r="E24" s="18" t="s">
        <v>64</v>
      </c>
      <c r="F24" s="53">
        <v>36.4</v>
      </c>
      <c r="G24" s="53"/>
      <c r="H24" s="18"/>
      <c r="I24" s="11" t="str">
        <f>LEFT(Tabel1[[#This Row],[Ruumi tüüp (TALO Tüüpruumide nimestik)]],2)</f>
        <v>91</v>
      </c>
      <c r="J24" s="22" t="s">
        <v>55</v>
      </c>
      <c r="K24" s="67" t="s">
        <v>65</v>
      </c>
      <c r="L24" s="11" t="str">
        <f>IFERROR(VLOOKUP(Tabel1[[#This Row],[Üürnik]],'Lepingu lisa'!$AW$3:$AX$22,2,FALSE),"")</f>
        <v>KOOLI2_02</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5">
      <c r="A25" s="18" t="s">
        <v>44</v>
      </c>
      <c r="B25" s="19">
        <v>121</v>
      </c>
      <c r="C25" s="18" t="s">
        <v>52</v>
      </c>
      <c r="D25" s="18" t="s">
        <v>66</v>
      </c>
      <c r="E25" s="18" t="s">
        <v>67</v>
      </c>
      <c r="F25" s="53">
        <v>6.5</v>
      </c>
      <c r="G25" s="53"/>
      <c r="H25" s="18"/>
      <c r="I25" s="11" t="str">
        <f>LEFT(Tabel1[[#This Row],[Ruumi tüüp (TALO Tüüpruumide nimestik)]],2)</f>
        <v>73</v>
      </c>
      <c r="J25" s="22" t="s">
        <v>55</v>
      </c>
      <c r="K25" s="67" t="s">
        <v>65</v>
      </c>
      <c r="L25" s="11" t="str">
        <f>IFERROR(VLOOKUP(Tabel1[[#This Row],[Üürnik]],'Lepingu lisa'!$AW$3:$AX$22,2,FALSE),"")</f>
        <v>KOOLI2_02</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5">
      <c r="A26" s="18" t="s">
        <v>44</v>
      </c>
      <c r="B26" s="19">
        <v>122</v>
      </c>
      <c r="C26" s="18" t="s">
        <v>52</v>
      </c>
      <c r="D26" s="18" t="s">
        <v>66</v>
      </c>
      <c r="E26" s="18" t="s">
        <v>67</v>
      </c>
      <c r="F26" s="53">
        <v>7</v>
      </c>
      <c r="G26" s="53"/>
      <c r="H26" s="18"/>
      <c r="I26" s="11" t="str">
        <f>LEFT(Tabel1[[#This Row],[Ruumi tüüp (TALO Tüüpruumide nimestik)]],2)</f>
        <v>73</v>
      </c>
      <c r="J26" s="22" t="s">
        <v>55</v>
      </c>
      <c r="K26" s="67" t="s">
        <v>65</v>
      </c>
      <c r="L26" s="11" t="str">
        <f>IFERROR(VLOOKUP(Tabel1[[#This Row],[Üürnik]],'Lepingu lisa'!$AW$3:$AX$22,2,FALSE),"")</f>
        <v>KOOLI2_02</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row>
    <row r="27" spans="1:33" x14ac:dyDescent="0.35">
      <c r="A27" s="18" t="s">
        <v>44</v>
      </c>
      <c r="B27" s="19">
        <v>123</v>
      </c>
      <c r="C27" s="18" t="s">
        <v>52</v>
      </c>
      <c r="D27" s="18" t="s">
        <v>66</v>
      </c>
      <c r="E27" s="18" t="s">
        <v>67</v>
      </c>
      <c r="F27" s="53">
        <v>6.6</v>
      </c>
      <c r="G27" s="53"/>
      <c r="H27" s="18"/>
      <c r="I27" s="11" t="str">
        <f>LEFT(Tabel1[[#This Row],[Ruumi tüüp (TALO Tüüpruumide nimestik)]],2)</f>
        <v>73</v>
      </c>
      <c r="J27" s="22" t="s">
        <v>55</v>
      </c>
      <c r="K27" s="67" t="s">
        <v>65</v>
      </c>
      <c r="L27" s="11" t="str">
        <f>IFERROR(VLOOKUP(Tabel1[[#This Row],[Üürnik]],'Lepingu lisa'!$AW$3:$AX$22,2,FALSE),"")</f>
        <v>KOOLI2_02</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row>
    <row r="28" spans="1:33" x14ac:dyDescent="0.35">
      <c r="A28" s="18" t="s">
        <v>44</v>
      </c>
      <c r="B28" s="19">
        <v>124</v>
      </c>
      <c r="C28" s="18" t="s">
        <v>52</v>
      </c>
      <c r="D28" s="18" t="s">
        <v>66</v>
      </c>
      <c r="E28" s="18" t="s">
        <v>67</v>
      </c>
      <c r="F28" s="53">
        <v>6.6</v>
      </c>
      <c r="G28" s="53"/>
      <c r="H28" s="18"/>
      <c r="I28" s="11" t="str">
        <f>LEFT(Tabel1[[#This Row],[Ruumi tüüp (TALO Tüüpruumide nimestik)]],2)</f>
        <v>73</v>
      </c>
      <c r="J28" s="22" t="s">
        <v>55</v>
      </c>
      <c r="K28" s="67" t="s">
        <v>65</v>
      </c>
      <c r="L28" s="11" t="str">
        <f>IFERROR(VLOOKUP(Tabel1[[#This Row],[Üürnik]],'Lepingu lisa'!$AW$3:$AX$22,2,FALSE),"")</f>
        <v>KOOLI2_02</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35">
      <c r="A29" s="18" t="s">
        <v>44</v>
      </c>
      <c r="B29" s="19">
        <v>125</v>
      </c>
      <c r="C29" s="18" t="s">
        <v>52</v>
      </c>
      <c r="D29" s="18" t="s">
        <v>66</v>
      </c>
      <c r="E29" s="18" t="s">
        <v>67</v>
      </c>
      <c r="F29" s="53">
        <v>6.5</v>
      </c>
      <c r="G29" s="53"/>
      <c r="H29" s="18"/>
      <c r="I29" s="11" t="str">
        <f>LEFT(Tabel1[[#This Row],[Ruumi tüüp (TALO Tüüpruumide nimestik)]],2)</f>
        <v>73</v>
      </c>
      <c r="J29" s="22" t="s">
        <v>55</v>
      </c>
      <c r="K29" s="67" t="s">
        <v>65</v>
      </c>
      <c r="L29" s="11" t="str">
        <f>IFERROR(VLOOKUP(Tabel1[[#This Row],[Üürnik]],'Lepingu lisa'!$AW$3:$AX$22,2,FALSE),"")</f>
        <v>KOOLI2_02</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row>
    <row r="30" spans="1:33" x14ac:dyDescent="0.35">
      <c r="A30" s="18" t="s">
        <v>44</v>
      </c>
      <c r="B30" s="19">
        <v>126</v>
      </c>
      <c r="C30" s="18" t="s">
        <v>52</v>
      </c>
      <c r="D30" s="18" t="s">
        <v>53</v>
      </c>
      <c r="E30" s="18" t="s">
        <v>54</v>
      </c>
      <c r="F30" s="53">
        <v>8.1</v>
      </c>
      <c r="G30" s="53"/>
      <c r="H30" s="18"/>
      <c r="I30" s="11" t="str">
        <f>LEFT(Tabel1[[#This Row],[Ruumi tüüp (TALO Tüüpruumide nimestik)]],2)</f>
        <v>49</v>
      </c>
      <c r="J30" s="22" t="s">
        <v>55</v>
      </c>
      <c r="K30" s="67" t="s">
        <v>65</v>
      </c>
      <c r="L30" s="11" t="str">
        <f>IFERROR(VLOOKUP(Tabel1[[#This Row],[Üürnik]],'Lepingu lisa'!$AW$3:$AX$22,2,FALSE),"")</f>
        <v>KOOLI2_02</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35">
      <c r="A31" s="18" t="s">
        <v>44</v>
      </c>
      <c r="B31" s="19">
        <v>127</v>
      </c>
      <c r="C31" s="18" t="s">
        <v>52</v>
      </c>
      <c r="D31" s="18" t="s">
        <v>66</v>
      </c>
      <c r="E31" s="18" t="s">
        <v>67</v>
      </c>
      <c r="F31" s="53">
        <v>3.8</v>
      </c>
      <c r="G31" s="53"/>
      <c r="H31" s="18"/>
      <c r="I31" s="11" t="str">
        <f>LEFT(Tabel1[[#This Row],[Ruumi tüüp (TALO Tüüpruumide nimestik)]],2)</f>
        <v>73</v>
      </c>
      <c r="J31" s="22" t="s">
        <v>55</v>
      </c>
      <c r="K31" s="67" t="s">
        <v>65</v>
      </c>
      <c r="L31" s="11" t="str">
        <f>IFERROR(VLOOKUP(Tabel1[[#This Row],[Üürnik]],'Lepingu lisa'!$AW$3:$AX$22,2,FALSE),"")</f>
        <v>KOOLI2_02</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row>
    <row r="32" spans="1:33" x14ac:dyDescent="0.35">
      <c r="A32" s="18" t="s">
        <v>44</v>
      </c>
      <c r="B32" s="19">
        <v>128</v>
      </c>
      <c r="C32" s="18" t="s">
        <v>52</v>
      </c>
      <c r="D32" s="18" t="s">
        <v>68</v>
      </c>
      <c r="E32" s="18" t="s">
        <v>69</v>
      </c>
      <c r="F32" s="53">
        <v>73</v>
      </c>
      <c r="G32" s="53"/>
      <c r="H32" s="18"/>
      <c r="I32" s="11" t="str">
        <f>LEFT(Tabel1[[#This Row],[Ruumi tüüp (TALO Tüüpruumide nimestik)]],2)</f>
        <v>83</v>
      </c>
      <c r="J32" s="22" t="s">
        <v>55</v>
      </c>
      <c r="K32" s="67" t="s">
        <v>65</v>
      </c>
      <c r="L32" s="11" t="str">
        <f>IFERROR(VLOOKUP(Tabel1[[#This Row],[Üürnik]],'Lepingu lisa'!$AW$3:$AX$22,2,FALSE),"")</f>
        <v>KOOLI2_02</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5">
      <c r="A33" s="18" t="s">
        <v>44</v>
      </c>
      <c r="B33" s="19">
        <v>129</v>
      </c>
      <c r="C33" s="18" t="s">
        <v>45</v>
      </c>
      <c r="D33" s="18" t="s">
        <v>46</v>
      </c>
      <c r="E33" s="18" t="s">
        <v>47</v>
      </c>
      <c r="F33" s="53">
        <v>15.5</v>
      </c>
      <c r="G33" s="53"/>
      <c r="H33" s="18"/>
      <c r="I33" s="11" t="str">
        <f>LEFT(Tabel1[[#This Row],[Ruumi tüüp (TALO Tüüpruumide nimestik)]],2)</f>
        <v>92</v>
      </c>
      <c r="J33" s="22"/>
      <c r="K33" s="18"/>
      <c r="L33" s="11" t="str">
        <f>IFERROR(VLOOKUP(Tabel1[[#This Row],[Üürnik]],'Lepingu lisa'!$AW$3:$AX$22,2,FALSE),"")</f>
        <v/>
      </c>
      <c r="M33" s="11" t="str">
        <f>IFERROR(VLOOKUP(Tabel1[[#This Row],[Jaotus]],Tabelid!L:M,2,FALSE),"")</f>
        <v/>
      </c>
      <c r="N33" s="11"/>
      <c r="O33" s="34"/>
      <c r="P33" s="34"/>
      <c r="Q33" s="34"/>
      <c r="R33" s="34"/>
      <c r="S33" s="34"/>
      <c r="T33" s="34"/>
      <c r="U33" s="34"/>
      <c r="V33" s="34"/>
      <c r="W33" s="34"/>
      <c r="X33" s="34"/>
      <c r="Y33" s="34"/>
      <c r="Z33" s="34"/>
      <c r="AA33" s="34"/>
      <c r="AB33" s="34"/>
      <c r="AC33" s="34"/>
      <c r="AD33" s="34"/>
      <c r="AE33" s="34"/>
      <c r="AF33" s="34"/>
      <c r="AG33" s="34"/>
    </row>
    <row r="34" spans="1:33" x14ac:dyDescent="0.35">
      <c r="A34" s="18" t="s">
        <v>44</v>
      </c>
      <c r="B34" s="19">
        <v>130</v>
      </c>
      <c r="C34" s="18" t="s">
        <v>45</v>
      </c>
      <c r="D34" s="18" t="s">
        <v>70</v>
      </c>
      <c r="E34" s="18" t="s">
        <v>47</v>
      </c>
      <c r="F34" s="53">
        <v>4.5</v>
      </c>
      <c r="G34" s="53"/>
      <c r="H34" s="18"/>
      <c r="I34" s="11" t="str">
        <f>LEFT(Tabel1[[#This Row],[Ruumi tüüp (TALO Tüüpruumide nimestik)]],2)</f>
        <v>92</v>
      </c>
      <c r="J34" s="22"/>
      <c r="K34" s="18"/>
      <c r="L34" s="11" t="str">
        <f>IFERROR(VLOOKUP(Tabel1[[#This Row],[Üürnik]],'Lepingu lisa'!$AW$3:$AX$22,2,FALSE),"")</f>
        <v/>
      </c>
      <c r="M34" s="11" t="str">
        <f>IFERROR(VLOOKUP(Tabel1[[#This Row],[Jaotus]],Tabelid!L:M,2,FALSE),"")</f>
        <v/>
      </c>
      <c r="N34" s="11"/>
      <c r="O34" s="34"/>
      <c r="P34" s="34"/>
      <c r="Q34" s="34"/>
      <c r="R34" s="34"/>
      <c r="S34" s="34"/>
      <c r="T34" s="34"/>
      <c r="U34" s="34"/>
      <c r="V34" s="34"/>
      <c r="W34" s="34"/>
      <c r="X34" s="34"/>
      <c r="Y34" s="34"/>
      <c r="Z34" s="34"/>
      <c r="AA34" s="34"/>
      <c r="AB34" s="34"/>
      <c r="AC34" s="34"/>
      <c r="AD34" s="34"/>
      <c r="AE34" s="34"/>
      <c r="AF34" s="34"/>
      <c r="AG34" s="34"/>
    </row>
    <row r="35" spans="1:33" s="86" customFormat="1" x14ac:dyDescent="0.35">
      <c r="A35" s="66" t="s">
        <v>44</v>
      </c>
      <c r="B35" s="81">
        <v>131</v>
      </c>
      <c r="C35" s="66" t="s">
        <v>52</v>
      </c>
      <c r="D35" s="66" t="s">
        <v>71</v>
      </c>
      <c r="E35" s="66" t="s">
        <v>69</v>
      </c>
      <c r="F35" s="82">
        <v>7.6</v>
      </c>
      <c r="G35" s="82"/>
      <c r="H35" s="66"/>
      <c r="I35" s="83" t="str">
        <f>LEFT(Tabel1[[#This Row],[Ruumi tüüp (TALO Tüüpruumide nimestik)]],2)</f>
        <v>83</v>
      </c>
      <c r="J35" s="84" t="s">
        <v>82</v>
      </c>
      <c r="K35" s="66"/>
      <c r="L35" s="83" t="str">
        <f>IFERROR(VLOOKUP(Tabel1[[#This Row],[Üürnik]],'Lepingu lisa'!$AW$3:$AX$22,2,FALSE),"")</f>
        <v/>
      </c>
      <c r="M35" s="83" t="str">
        <f>IFERROR(VLOOKUP(Tabel1[[#This Row],[Jaotus]],Tabelid!L:M,2,FALSE),"")</f>
        <v>MUU_BUILDING</v>
      </c>
      <c r="N35" s="83"/>
      <c r="O35" s="85">
        <v>1</v>
      </c>
      <c r="P35" s="85">
        <v>1</v>
      </c>
      <c r="Q35" s="85">
        <v>0</v>
      </c>
      <c r="R35" s="85">
        <v>1</v>
      </c>
      <c r="S35" s="85"/>
      <c r="T35" s="85"/>
      <c r="U35" s="85"/>
      <c r="V35" s="85"/>
      <c r="W35" s="85"/>
      <c r="X35" s="85"/>
      <c r="Y35" s="85">
        <v>1</v>
      </c>
      <c r="Z35" s="85">
        <v>0</v>
      </c>
      <c r="AA35" s="85"/>
      <c r="AB35" s="85"/>
      <c r="AC35" s="85"/>
      <c r="AD35" s="85"/>
      <c r="AE35" s="85"/>
      <c r="AF35" s="85"/>
      <c r="AG35" s="85"/>
    </row>
    <row r="36" spans="1:33" x14ac:dyDescent="0.35">
      <c r="A36" s="18" t="s">
        <v>44</v>
      </c>
      <c r="B36" s="19">
        <v>132</v>
      </c>
      <c r="C36" s="18" t="s">
        <v>49</v>
      </c>
      <c r="D36" s="18" t="s">
        <v>50</v>
      </c>
      <c r="E36" s="18" t="s">
        <v>51</v>
      </c>
      <c r="F36" s="53">
        <v>13.4</v>
      </c>
      <c r="G36" s="53"/>
      <c r="H36" s="18"/>
      <c r="I36" s="11" t="str">
        <f>LEFT(Tabel1[[#This Row],[Ruumi tüüp (TALO Tüüpruumide nimestik)]],2)</f>
        <v>99</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35">
      <c r="A37" s="18" t="s">
        <v>44</v>
      </c>
      <c r="B37" s="19" t="s">
        <v>73</v>
      </c>
      <c r="C37" s="18" t="s">
        <v>49</v>
      </c>
      <c r="D37" s="18" t="s">
        <v>50</v>
      </c>
      <c r="E37" s="18" t="s">
        <v>51</v>
      </c>
      <c r="F37" s="53">
        <v>62.1</v>
      </c>
      <c r="G37" s="53"/>
      <c r="H37" s="18"/>
      <c r="I37" s="11" t="str">
        <f>LEFT(Tabel1[[#This Row],[Ruumi tüüp (TALO Tüüpruumide nimestik)]],2)</f>
        <v>99</v>
      </c>
      <c r="J37" s="22"/>
      <c r="K37" s="18"/>
      <c r="L37" s="11" t="str">
        <f>IFERROR(VLOOKUP(Tabel1[[#This Row],[Üürnik]],'Lepingu lisa'!$AW$3:$AX$22,2,FALSE),"")</f>
        <v/>
      </c>
      <c r="M37" s="11" t="str">
        <f>IFERROR(VLOOKUP(Tabel1[[#This Row],[Jaotus]],Tabelid!L:M,2,FALSE),"")</f>
        <v/>
      </c>
      <c r="N37" s="11"/>
      <c r="O37" s="34"/>
      <c r="P37" s="34"/>
      <c r="Q37" s="34"/>
      <c r="R37" s="34"/>
      <c r="S37" s="34"/>
      <c r="T37" s="34"/>
      <c r="U37" s="34"/>
      <c r="V37" s="34"/>
      <c r="W37" s="34"/>
      <c r="X37" s="34"/>
      <c r="Y37" s="34"/>
      <c r="Z37" s="34"/>
      <c r="AA37" s="34"/>
      <c r="AB37" s="34"/>
      <c r="AC37" s="34"/>
      <c r="AD37" s="34"/>
      <c r="AE37" s="34"/>
      <c r="AF37" s="34"/>
      <c r="AG37" s="34"/>
    </row>
    <row r="38" spans="1:33" s="86" customFormat="1" x14ac:dyDescent="0.35">
      <c r="A38" s="66" t="s">
        <v>44</v>
      </c>
      <c r="B38" s="81">
        <v>133</v>
      </c>
      <c r="C38" s="66" t="s">
        <v>52</v>
      </c>
      <c r="D38" s="66" t="s">
        <v>63</v>
      </c>
      <c r="E38" s="66" t="s">
        <v>64</v>
      </c>
      <c r="F38" s="82">
        <v>6.6</v>
      </c>
      <c r="G38" s="82"/>
      <c r="H38" s="66"/>
      <c r="I38" s="83" t="str">
        <f>LEFT(Tabel1[[#This Row],[Ruumi tüüp (TALO Tüüpruumide nimestik)]],2)</f>
        <v>91</v>
      </c>
      <c r="J38" s="84" t="s">
        <v>82</v>
      </c>
      <c r="K38" s="66"/>
      <c r="L38" s="83" t="str">
        <f>IFERROR(VLOOKUP(Tabel1[[#This Row],[Üürnik]],'Lepingu lisa'!$AW$3:$AX$22,2,FALSE),"")</f>
        <v/>
      </c>
      <c r="M38" s="83" t="str">
        <f>IFERROR(VLOOKUP(Tabel1[[#This Row],[Jaotus]],Tabelid!L:M,2,FALSE),"")</f>
        <v>MUU_BUILDING</v>
      </c>
      <c r="N38" s="83"/>
      <c r="O38" s="85">
        <v>1</v>
      </c>
      <c r="P38" s="85">
        <v>1</v>
      </c>
      <c r="Q38" s="85">
        <v>0</v>
      </c>
      <c r="R38" s="85">
        <v>1</v>
      </c>
      <c r="S38" s="85"/>
      <c r="T38" s="85"/>
      <c r="U38" s="85"/>
      <c r="V38" s="85"/>
      <c r="W38" s="85"/>
      <c r="X38" s="85"/>
      <c r="Y38" s="85">
        <v>1</v>
      </c>
      <c r="Z38" s="85">
        <v>0</v>
      </c>
      <c r="AA38" s="85"/>
      <c r="AB38" s="85"/>
      <c r="AC38" s="85"/>
      <c r="AD38" s="85"/>
      <c r="AE38" s="85"/>
      <c r="AF38" s="85"/>
      <c r="AG38" s="85"/>
    </row>
    <row r="39" spans="1:33" s="86" customFormat="1" x14ac:dyDescent="0.35">
      <c r="A39" s="66" t="s">
        <v>44</v>
      </c>
      <c r="B39" s="81">
        <v>134</v>
      </c>
      <c r="C39" s="66" t="s">
        <v>52</v>
      </c>
      <c r="D39" s="66" t="s">
        <v>74</v>
      </c>
      <c r="E39" s="66" t="s">
        <v>64</v>
      </c>
      <c r="F39" s="82">
        <v>41.9</v>
      </c>
      <c r="G39" s="82"/>
      <c r="H39" s="66"/>
      <c r="I39" s="83" t="str">
        <f>LEFT(Tabel1[[#This Row],[Ruumi tüüp (TALO Tüüpruumide nimestik)]],2)</f>
        <v>91</v>
      </c>
      <c r="J39" s="84" t="s">
        <v>82</v>
      </c>
      <c r="K39" s="66"/>
      <c r="L39" s="83" t="str">
        <f>IFERROR(VLOOKUP(Tabel1[[#This Row],[Üürnik]],'Lepingu lisa'!$AW$3:$AX$22,2,FALSE),"")</f>
        <v/>
      </c>
      <c r="M39" s="83" t="str">
        <f>IFERROR(VLOOKUP(Tabel1[[#This Row],[Jaotus]],Tabelid!L:M,2,FALSE),"")</f>
        <v>MUU_BUILDING</v>
      </c>
      <c r="N39" s="83"/>
      <c r="O39" s="85">
        <v>1</v>
      </c>
      <c r="P39" s="85">
        <v>0</v>
      </c>
      <c r="Q39" s="85">
        <v>0</v>
      </c>
      <c r="R39" s="85">
        <v>0</v>
      </c>
      <c r="S39" s="85"/>
      <c r="T39" s="85"/>
      <c r="U39" s="85"/>
      <c r="V39" s="85"/>
      <c r="W39" s="85"/>
      <c r="X39" s="85"/>
      <c r="Y39" s="85">
        <v>1</v>
      </c>
      <c r="Z39" s="85">
        <v>0</v>
      </c>
      <c r="AA39" s="85"/>
      <c r="AB39" s="85"/>
      <c r="AC39" s="85"/>
      <c r="AD39" s="85"/>
      <c r="AE39" s="85"/>
      <c r="AF39" s="85"/>
      <c r="AG39" s="85"/>
    </row>
    <row r="40" spans="1:33" x14ac:dyDescent="0.35">
      <c r="A40" s="18" t="s">
        <v>44</v>
      </c>
      <c r="B40" s="19">
        <v>135</v>
      </c>
      <c r="C40" s="18" t="s">
        <v>52</v>
      </c>
      <c r="D40" s="18" t="s">
        <v>66</v>
      </c>
      <c r="E40" s="18" t="s">
        <v>67</v>
      </c>
      <c r="F40" s="53">
        <v>2.5</v>
      </c>
      <c r="G40" s="53"/>
      <c r="H40" s="18"/>
      <c r="I40" s="11" t="str">
        <f>LEFT(Tabel1[[#This Row],[Ruumi tüüp (TALO Tüüpruumide nimestik)]],2)</f>
        <v>73</v>
      </c>
      <c r="J40" s="42" t="s">
        <v>55</v>
      </c>
      <c r="K40" s="18" t="s">
        <v>309</v>
      </c>
      <c r="L40" s="11" t="str">
        <f>IFERROR(VLOOKUP(Tabel1[[#This Row],[Üürnik]],'Lepingu lisa'!$AW$3:$AX$22,2,FALSE),"")</f>
        <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row>
    <row r="41" spans="1:33" x14ac:dyDescent="0.35">
      <c r="A41" s="18" t="s">
        <v>44</v>
      </c>
      <c r="B41" s="19">
        <v>136</v>
      </c>
      <c r="C41" s="18" t="s">
        <v>52</v>
      </c>
      <c r="D41" s="18" t="s">
        <v>66</v>
      </c>
      <c r="E41" s="18" t="s">
        <v>67</v>
      </c>
      <c r="F41" s="53">
        <v>2.7</v>
      </c>
      <c r="G41" s="53"/>
      <c r="H41" s="18"/>
      <c r="I41" s="11" t="str">
        <f>LEFT(Tabel1[[#This Row],[Ruumi tüüp (TALO Tüüpruumide nimestik)]],2)</f>
        <v>73</v>
      </c>
      <c r="J41" s="42" t="s">
        <v>55</v>
      </c>
      <c r="K41" s="18" t="s">
        <v>309</v>
      </c>
      <c r="L41" s="11" t="str">
        <f>IFERROR(VLOOKUP(Tabel1[[#This Row],[Üürnik]],'Lepingu lisa'!$AW$3:$AX$22,2,FALSE),"")</f>
        <v/>
      </c>
      <c r="M41" s="11" t="str">
        <f>IFERROR(VLOOKUP(Tabel1[[#This Row],[Jaotus]],Tabelid!L:M,2,FALSE),"")</f>
        <v>NONE</v>
      </c>
      <c r="N41" s="11"/>
      <c r="O41" s="34"/>
      <c r="P41" s="34"/>
      <c r="Q41" s="34"/>
      <c r="R41" s="34"/>
      <c r="S41" s="34"/>
      <c r="T41" s="34"/>
      <c r="U41" s="34"/>
      <c r="V41" s="34"/>
      <c r="W41" s="34"/>
      <c r="X41" s="34"/>
      <c r="Y41" s="34"/>
      <c r="Z41" s="34"/>
      <c r="AA41" s="34"/>
      <c r="AB41" s="34"/>
      <c r="AC41" s="34"/>
      <c r="AD41" s="34"/>
      <c r="AE41" s="34"/>
      <c r="AF41" s="34"/>
      <c r="AG41" s="34"/>
    </row>
    <row r="42" spans="1:33" x14ac:dyDescent="0.35">
      <c r="A42" s="18" t="s">
        <v>44</v>
      </c>
      <c r="B42" s="19">
        <v>137</v>
      </c>
      <c r="C42" s="18" t="s">
        <v>52</v>
      </c>
      <c r="D42" s="18" t="s">
        <v>66</v>
      </c>
      <c r="E42" s="18" t="s">
        <v>67</v>
      </c>
      <c r="F42" s="53">
        <v>2.7</v>
      </c>
      <c r="G42" s="53"/>
      <c r="H42" s="18"/>
      <c r="I42" s="11" t="str">
        <f>LEFT(Tabel1[[#This Row],[Ruumi tüüp (TALO Tüüpruumide nimestik)]],2)</f>
        <v>73</v>
      </c>
      <c r="J42" s="42" t="s">
        <v>55</v>
      </c>
      <c r="K42" s="18" t="s">
        <v>309</v>
      </c>
      <c r="L42" s="11" t="str">
        <f>IFERROR(VLOOKUP(Tabel1[[#This Row],[Üürnik]],'Lepingu lisa'!$AW$3:$AX$22,2,FALSE),"")</f>
        <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35">
      <c r="A43" s="18" t="s">
        <v>44</v>
      </c>
      <c r="B43" s="19">
        <v>138</v>
      </c>
      <c r="C43" s="18" t="s">
        <v>52</v>
      </c>
      <c r="D43" s="18" t="s">
        <v>76</v>
      </c>
      <c r="E43" s="18" t="s">
        <v>77</v>
      </c>
      <c r="F43" s="53">
        <v>3.1</v>
      </c>
      <c r="G43" s="53"/>
      <c r="H43" s="18"/>
      <c r="I43" s="11" t="str">
        <f>LEFT(Tabel1[[#This Row],[Ruumi tüüp (TALO Tüüpruumide nimestik)]],2)</f>
        <v>86</v>
      </c>
      <c r="J43" s="42" t="s">
        <v>55</v>
      </c>
      <c r="K43" s="67" t="s">
        <v>309</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5">
      <c r="A44" s="18" t="s">
        <v>44</v>
      </c>
      <c r="B44" s="19" t="s">
        <v>78</v>
      </c>
      <c r="C44" s="18" t="s">
        <v>52</v>
      </c>
      <c r="D44" s="18" t="s">
        <v>59</v>
      </c>
      <c r="E44" s="18" t="s">
        <v>60</v>
      </c>
      <c r="F44" s="53">
        <v>11.4</v>
      </c>
      <c r="G44" s="53"/>
      <c r="H44" s="18"/>
      <c r="I44" s="11" t="str">
        <f>LEFT(Tabel1[[#This Row],[Ruumi tüüp (TALO Tüüpruumide nimestik)]],2)</f>
        <v>59</v>
      </c>
      <c r="J44" s="42" t="s">
        <v>55</v>
      </c>
      <c r="K44" s="67" t="s">
        <v>309</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s="86" customFormat="1" x14ac:dyDescent="0.35">
      <c r="A45" s="66" t="s">
        <v>44</v>
      </c>
      <c r="B45" s="81">
        <v>139</v>
      </c>
      <c r="C45" s="66" t="s">
        <v>52</v>
      </c>
      <c r="D45" s="66" t="s">
        <v>61</v>
      </c>
      <c r="E45" s="66" t="s">
        <v>62</v>
      </c>
      <c r="F45" s="82">
        <v>14.9</v>
      </c>
      <c r="G45" s="82"/>
      <c r="H45" s="66" t="s">
        <v>79</v>
      </c>
      <c r="I45" s="83" t="str">
        <f>LEFT(Tabel1[[#This Row],[Ruumi tüüp (TALO Tüüpruumide nimestik)]],2)</f>
        <v>21</v>
      </c>
      <c r="J45" s="84" t="s">
        <v>82</v>
      </c>
      <c r="K45" s="66"/>
      <c r="L45" s="83" t="str">
        <f>IFERROR(VLOOKUP(Tabel1[[#This Row],[Üürnik]],'Lepingu lisa'!$AW$3:$AX$22,2,FALSE),"")</f>
        <v/>
      </c>
      <c r="M45" s="83" t="str">
        <f>IFERROR(VLOOKUP(Tabel1[[#This Row],[Jaotus]],Tabelid!L:M,2,FALSE),"")</f>
        <v>MUU_BUILDING</v>
      </c>
      <c r="N45" s="83"/>
      <c r="O45" s="85">
        <v>1</v>
      </c>
      <c r="P45" s="85">
        <v>1</v>
      </c>
      <c r="Q45" s="85">
        <v>1</v>
      </c>
      <c r="R45" s="85">
        <v>1</v>
      </c>
      <c r="S45" s="85"/>
      <c r="T45" s="85"/>
      <c r="U45" s="85"/>
      <c r="V45" s="85"/>
      <c r="W45" s="85"/>
      <c r="X45" s="85"/>
      <c r="Y45" s="85">
        <v>1</v>
      </c>
      <c r="Z45" s="85">
        <v>0</v>
      </c>
      <c r="AA45" s="85"/>
      <c r="AB45" s="85"/>
      <c r="AC45" s="85"/>
      <c r="AD45" s="85"/>
      <c r="AE45" s="85"/>
      <c r="AF45" s="85"/>
      <c r="AG45" s="85"/>
    </row>
    <row r="46" spans="1:33" x14ac:dyDescent="0.35">
      <c r="A46" s="18" t="s">
        <v>44</v>
      </c>
      <c r="B46" s="19">
        <v>140</v>
      </c>
      <c r="C46" s="18" t="s">
        <v>49</v>
      </c>
      <c r="D46" s="18" t="s">
        <v>50</v>
      </c>
      <c r="E46" s="18" t="s">
        <v>51</v>
      </c>
      <c r="F46" s="53">
        <v>9.6999999999999993</v>
      </c>
      <c r="G46" s="53"/>
      <c r="H46" s="18"/>
      <c r="I46" s="11" t="str">
        <f>LEFT(Tabel1[[#This Row],[Ruumi tüüp (TALO Tüüpruumide nimestik)]],2)</f>
        <v>99</v>
      </c>
      <c r="J46" s="22"/>
      <c r="K46" s="67"/>
      <c r="L46" s="11" t="str">
        <f>IFERROR(VLOOKUP(Tabel1[[#This Row],[Üürnik]],'Lepingu lisa'!$AW$3:$AX$22,2,FALSE),"")</f>
        <v/>
      </c>
      <c r="M46" s="11" t="str">
        <f>IFERROR(VLOOKUP(Tabel1[[#This Row],[Jaotus]],Tabelid!L:M,2,FALSE),"")</f>
        <v/>
      </c>
      <c r="N46" s="11"/>
      <c r="O46" s="34"/>
      <c r="P46" s="34"/>
      <c r="Q46" s="34"/>
      <c r="R46" s="34"/>
      <c r="S46" s="34"/>
      <c r="T46" s="34"/>
      <c r="U46" s="34"/>
      <c r="V46" s="34"/>
      <c r="W46" s="34"/>
      <c r="X46" s="34"/>
      <c r="Y46" s="34"/>
      <c r="Z46" s="34"/>
      <c r="AA46" s="34"/>
      <c r="AB46" s="34"/>
      <c r="AC46" s="34"/>
      <c r="AD46" s="34"/>
      <c r="AE46" s="34"/>
      <c r="AF46" s="34"/>
      <c r="AG46" s="34"/>
    </row>
    <row r="47" spans="1:33" x14ac:dyDescent="0.35">
      <c r="A47" s="18" t="s">
        <v>44</v>
      </c>
      <c r="B47" s="19">
        <v>141</v>
      </c>
      <c r="C47" s="18" t="s">
        <v>49</v>
      </c>
      <c r="D47" s="18" t="s">
        <v>80</v>
      </c>
      <c r="E47" s="18" t="s">
        <v>81</v>
      </c>
      <c r="F47" s="53">
        <v>9.1</v>
      </c>
      <c r="G47" s="53"/>
      <c r="H47" s="18"/>
      <c r="I47" s="11" t="str">
        <f>LEFT(Tabel1[[#This Row],[Ruumi tüüp (TALO Tüüpruumide nimestik)]],2)</f>
        <v>97</v>
      </c>
      <c r="J47" s="22"/>
      <c r="K47" s="67"/>
      <c r="L47" s="11" t="str">
        <f>IFERROR(VLOOKUP(Tabel1[[#This Row],[Üürnik]],'Lepingu lisa'!$AW$3:$AX$22,2,FALSE),"")</f>
        <v/>
      </c>
      <c r="M47" s="11" t="str">
        <f>IFERROR(VLOOKUP(Tabel1[[#This Row],[Jaotus]],Tabelid!L:M,2,FALSE),"")</f>
        <v/>
      </c>
      <c r="N47" s="11"/>
      <c r="O47" s="34"/>
      <c r="P47" s="34"/>
      <c r="Q47" s="34"/>
      <c r="R47" s="34"/>
      <c r="S47" s="34"/>
      <c r="T47" s="34"/>
      <c r="U47" s="34"/>
      <c r="V47" s="34"/>
      <c r="W47" s="34"/>
      <c r="X47" s="34"/>
      <c r="Y47" s="34"/>
      <c r="Z47" s="34"/>
      <c r="AA47" s="34"/>
      <c r="AB47" s="34"/>
      <c r="AC47" s="34"/>
      <c r="AD47" s="34"/>
      <c r="AE47" s="34"/>
      <c r="AF47" s="34"/>
      <c r="AG47" s="34"/>
    </row>
    <row r="48" spans="1:33" x14ac:dyDescent="0.35">
      <c r="A48" s="18" t="s">
        <v>44</v>
      </c>
      <c r="B48" s="19">
        <v>142</v>
      </c>
      <c r="C48" s="18" t="s">
        <v>52</v>
      </c>
      <c r="D48" s="18" t="s">
        <v>61</v>
      </c>
      <c r="E48" s="18" t="s">
        <v>62</v>
      </c>
      <c r="F48" s="53">
        <v>71.400000000000006</v>
      </c>
      <c r="G48" s="53"/>
      <c r="H48" s="18"/>
      <c r="I48" s="11" t="str">
        <f>LEFT(Tabel1[[#This Row],[Ruumi tüüp (TALO Tüüpruumide nimestik)]],2)</f>
        <v>21</v>
      </c>
      <c r="J48" s="22" t="s">
        <v>55</v>
      </c>
      <c r="K48" s="67" t="s">
        <v>309</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5">
      <c r="A49" s="18" t="s">
        <v>44</v>
      </c>
      <c r="B49" s="19">
        <v>143</v>
      </c>
      <c r="C49" s="18" t="s">
        <v>52</v>
      </c>
      <c r="D49" s="18" t="s">
        <v>61</v>
      </c>
      <c r="E49" s="18" t="s">
        <v>62</v>
      </c>
      <c r="F49" s="53">
        <v>51.2</v>
      </c>
      <c r="G49" s="53"/>
      <c r="H49" s="18"/>
      <c r="I49" s="11" t="str">
        <f>LEFT(Tabel1[[#This Row],[Ruumi tüüp (TALO Tüüpruumide nimestik)]],2)</f>
        <v>21</v>
      </c>
      <c r="J49" s="22" t="s">
        <v>55</v>
      </c>
      <c r="K49" s="67" t="s">
        <v>309</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5">
      <c r="A50" s="18" t="s">
        <v>44</v>
      </c>
      <c r="B50" s="19">
        <v>144</v>
      </c>
      <c r="C50" s="18" t="s">
        <v>52</v>
      </c>
      <c r="D50" s="18" t="s">
        <v>71</v>
      </c>
      <c r="E50" s="18" t="s">
        <v>69</v>
      </c>
      <c r="F50" s="53">
        <v>4.0999999999999996</v>
      </c>
      <c r="G50" s="53"/>
      <c r="H50" s="18"/>
      <c r="I50" s="11" t="str">
        <f>LEFT(Tabel1[[#This Row],[Ruumi tüüp (TALO Tüüpruumide nimestik)]],2)</f>
        <v>83</v>
      </c>
      <c r="J50" s="22" t="s">
        <v>55</v>
      </c>
      <c r="K50" s="67" t="s">
        <v>309</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5">
      <c r="A51" s="18" t="s">
        <v>44</v>
      </c>
      <c r="B51" s="19">
        <v>145</v>
      </c>
      <c r="C51" s="18" t="s">
        <v>45</v>
      </c>
      <c r="D51" s="18" t="s">
        <v>46</v>
      </c>
      <c r="E51" s="18" t="s">
        <v>47</v>
      </c>
      <c r="F51" s="53">
        <v>7.3</v>
      </c>
      <c r="G51" s="53"/>
      <c r="H51" s="18"/>
      <c r="I51" s="11" t="str">
        <f>LEFT(Tabel1[[#This Row],[Ruumi tüüp (TALO Tüüpruumide nimestik)]],2)</f>
        <v>92</v>
      </c>
      <c r="J51" s="22"/>
      <c r="K51" s="18"/>
      <c r="L51" s="11" t="str">
        <f>IFERROR(VLOOKUP(Tabel1[[#This Row],[Üürnik]],'Lepingu lisa'!$AW$3:$AX$22,2,FALSE),"")</f>
        <v/>
      </c>
      <c r="M51" s="11" t="str">
        <f>IFERROR(VLOOKUP(Tabel1[[#This Row],[Jaotus]],Tabelid!L:M,2,FALSE),"")</f>
        <v/>
      </c>
      <c r="N51" s="11"/>
      <c r="O51" s="34"/>
      <c r="P51" s="34"/>
      <c r="Q51" s="34"/>
      <c r="R51" s="34"/>
      <c r="S51" s="34"/>
      <c r="T51" s="34"/>
      <c r="U51" s="34"/>
      <c r="V51" s="34"/>
      <c r="W51" s="34"/>
      <c r="X51" s="34"/>
      <c r="Y51" s="34"/>
      <c r="Z51" s="34"/>
      <c r="AA51" s="34"/>
      <c r="AB51" s="34"/>
      <c r="AC51" s="34"/>
      <c r="AD51" s="34"/>
      <c r="AE51" s="34"/>
      <c r="AF51" s="34"/>
      <c r="AG51" s="34"/>
    </row>
    <row r="52" spans="1:33" x14ac:dyDescent="0.35">
      <c r="A52" s="18" t="s">
        <v>44</v>
      </c>
      <c r="B52" s="19">
        <v>146</v>
      </c>
      <c r="C52" s="18" t="s">
        <v>45</v>
      </c>
      <c r="D52" s="18" t="s">
        <v>70</v>
      </c>
      <c r="E52" s="18" t="s">
        <v>47</v>
      </c>
      <c r="F52" s="53">
        <v>3</v>
      </c>
      <c r="G52" s="53"/>
      <c r="H52" s="18"/>
      <c r="I52" s="11" t="str">
        <f>LEFT(Tabel1[[#This Row],[Ruumi tüüp (TALO Tüüpruumide nimestik)]],2)</f>
        <v>92</v>
      </c>
      <c r="J52" s="22"/>
      <c r="K52" s="18"/>
      <c r="L52" s="11" t="str">
        <f>IFERROR(VLOOKUP(Tabel1[[#This Row],[Üürnik]],'Lepingu lisa'!$AW$3:$AX$22,2,FALSE),"")</f>
        <v/>
      </c>
      <c r="M52" s="11" t="str">
        <f>IFERROR(VLOOKUP(Tabel1[[#This Row],[Jaotus]],Tabelid!L:M,2,FALSE),"")</f>
        <v/>
      </c>
      <c r="N52" s="11"/>
      <c r="O52" s="34"/>
      <c r="P52" s="34"/>
      <c r="Q52" s="34"/>
      <c r="R52" s="34"/>
      <c r="S52" s="34"/>
      <c r="T52" s="34"/>
      <c r="U52" s="34"/>
      <c r="V52" s="34"/>
      <c r="W52" s="34"/>
      <c r="X52" s="34"/>
      <c r="Y52" s="34"/>
      <c r="Z52" s="34"/>
      <c r="AA52" s="34"/>
      <c r="AB52" s="34"/>
      <c r="AC52" s="34"/>
      <c r="AD52" s="34"/>
      <c r="AE52" s="34"/>
      <c r="AF52" s="34"/>
      <c r="AG52" s="34"/>
    </row>
    <row r="53" spans="1:33" s="93" customFormat="1" x14ac:dyDescent="0.35">
      <c r="A53" s="87" t="s">
        <v>44</v>
      </c>
      <c r="B53" s="88">
        <v>147</v>
      </c>
      <c r="C53" s="87" t="s">
        <v>52</v>
      </c>
      <c r="D53" s="87" t="s">
        <v>71</v>
      </c>
      <c r="E53" s="87" t="s">
        <v>69</v>
      </c>
      <c r="F53" s="89">
        <v>4.8</v>
      </c>
      <c r="G53" s="89"/>
      <c r="H53" s="87"/>
      <c r="I53" s="90" t="str">
        <f>LEFT(Tabel1[[#This Row],[Ruumi tüüp (TALO Tüüpruumide nimestik)]],2)</f>
        <v>83</v>
      </c>
      <c r="J53" s="91" t="s">
        <v>82</v>
      </c>
      <c r="K53" s="87"/>
      <c r="L53" s="90" t="str">
        <f>IFERROR(VLOOKUP(Tabel1[[#This Row],[Üürnik]],'Lepingu lisa'!$AW$3:$AX$22,2,FALSE),"")</f>
        <v/>
      </c>
      <c r="M53" s="90" t="str">
        <f>IFERROR(VLOOKUP(Tabel1[[#This Row],[Jaotus]],Tabelid!L:M,2,FALSE),"")</f>
        <v>MUU_BUILDING</v>
      </c>
      <c r="N53" s="90"/>
      <c r="O53" s="92">
        <v>1</v>
      </c>
      <c r="P53" s="92">
        <v>0</v>
      </c>
      <c r="Q53" s="92">
        <v>1</v>
      </c>
      <c r="R53" s="92">
        <v>0</v>
      </c>
      <c r="S53" s="92"/>
      <c r="T53" s="92"/>
      <c r="U53" s="92"/>
      <c r="V53" s="92"/>
      <c r="W53" s="92"/>
      <c r="X53" s="92"/>
      <c r="Y53" s="92">
        <v>0</v>
      </c>
      <c r="Z53" s="92">
        <v>0</v>
      </c>
      <c r="AA53" s="92"/>
      <c r="AB53" s="92"/>
      <c r="AC53" s="92"/>
      <c r="AD53" s="92"/>
      <c r="AE53" s="92"/>
      <c r="AF53" s="92"/>
      <c r="AG53" s="92"/>
    </row>
    <row r="54" spans="1:33" s="93" customFormat="1" x14ac:dyDescent="0.35">
      <c r="A54" s="87" t="s">
        <v>44</v>
      </c>
      <c r="B54" s="88">
        <v>148</v>
      </c>
      <c r="C54" s="87" t="s">
        <v>52</v>
      </c>
      <c r="D54" s="87" t="s">
        <v>63</v>
      </c>
      <c r="E54" s="87" t="s">
        <v>64</v>
      </c>
      <c r="F54" s="89">
        <v>7.5</v>
      </c>
      <c r="G54" s="89"/>
      <c r="H54" s="87"/>
      <c r="I54" s="90" t="str">
        <f>LEFT(Tabel1[[#This Row],[Ruumi tüüp (TALO Tüüpruumide nimestik)]],2)</f>
        <v>91</v>
      </c>
      <c r="J54" s="91" t="s">
        <v>82</v>
      </c>
      <c r="K54" s="87"/>
      <c r="L54" s="90" t="str">
        <f>IFERROR(VLOOKUP(Tabel1[[#This Row],[Üürnik]],'Lepingu lisa'!$AW$3:$AX$22,2,FALSE),"")</f>
        <v/>
      </c>
      <c r="M54" s="90" t="str">
        <f>IFERROR(VLOOKUP(Tabel1[[#This Row],[Jaotus]],Tabelid!L:M,2,FALSE),"")</f>
        <v>MUU_BUILDING</v>
      </c>
      <c r="N54" s="90"/>
      <c r="O54" s="92">
        <v>1</v>
      </c>
      <c r="P54" s="92">
        <v>0</v>
      </c>
      <c r="Q54" s="92">
        <v>1</v>
      </c>
      <c r="R54" s="92">
        <v>0</v>
      </c>
      <c r="S54" s="92"/>
      <c r="T54" s="92"/>
      <c r="U54" s="92"/>
      <c r="V54" s="92"/>
      <c r="W54" s="92"/>
      <c r="X54" s="92"/>
      <c r="Y54" s="92">
        <v>0</v>
      </c>
      <c r="Z54" s="92">
        <v>0</v>
      </c>
      <c r="AA54" s="92"/>
      <c r="AB54" s="92"/>
      <c r="AC54" s="92"/>
      <c r="AD54" s="92"/>
      <c r="AE54" s="92"/>
      <c r="AF54" s="92"/>
      <c r="AG54" s="92"/>
    </row>
    <row r="55" spans="1:33" x14ac:dyDescent="0.35">
      <c r="A55" s="18" t="s">
        <v>44</v>
      </c>
      <c r="B55" s="19">
        <v>149</v>
      </c>
      <c r="C55" s="18" t="s">
        <v>49</v>
      </c>
      <c r="D55" s="18" t="s">
        <v>50</v>
      </c>
      <c r="E55" s="18" t="s">
        <v>51</v>
      </c>
      <c r="F55" s="53">
        <v>3.2</v>
      </c>
      <c r="G55" s="53"/>
      <c r="H55" s="18"/>
      <c r="I55" s="11" t="str">
        <f>LEFT(Tabel1[[#This Row],[Ruumi tüüp (TALO Tüüpruumide nimestik)]],2)</f>
        <v>99</v>
      </c>
      <c r="J55" s="22"/>
      <c r="K55" s="18"/>
      <c r="L55" s="11" t="str">
        <f>IFERROR(VLOOKUP(Tabel1[[#This Row],[Üürnik]],'Lepingu lisa'!$AW$3:$AX$22,2,FALSE),"")</f>
        <v/>
      </c>
      <c r="M55" s="11" t="str">
        <f>IFERROR(VLOOKUP(Tabel1[[#This Row],[Jaotus]],Tabelid!L:M,2,FALSE),"")</f>
        <v/>
      </c>
      <c r="N55" s="11"/>
      <c r="O55" s="34"/>
      <c r="P55" s="34"/>
      <c r="Q55" s="34"/>
      <c r="R55" s="34"/>
      <c r="S55" s="34"/>
      <c r="T55" s="34"/>
      <c r="U55" s="34"/>
      <c r="V55" s="34"/>
      <c r="W55" s="34"/>
      <c r="X55" s="34"/>
      <c r="Y55" s="34"/>
      <c r="Z55" s="34"/>
      <c r="AA55" s="34"/>
      <c r="AB55" s="34"/>
      <c r="AC55" s="34"/>
      <c r="AD55" s="34"/>
      <c r="AE55" s="34"/>
      <c r="AF55" s="34"/>
      <c r="AG55" s="34"/>
    </row>
    <row r="56" spans="1:33" x14ac:dyDescent="0.35">
      <c r="A56" s="18" t="s">
        <v>44</v>
      </c>
      <c r="B56" s="19">
        <v>150</v>
      </c>
      <c r="C56" s="18" t="s">
        <v>52</v>
      </c>
      <c r="D56" s="18" t="s">
        <v>61</v>
      </c>
      <c r="E56" s="18" t="s">
        <v>62</v>
      </c>
      <c r="F56" s="53">
        <v>24.5</v>
      </c>
      <c r="G56" s="53"/>
      <c r="H56" s="18"/>
      <c r="I56" s="11" t="str">
        <f>LEFT(Tabel1[[#This Row],[Ruumi tüüp (TALO Tüüpruumide nimestik)]],2)</f>
        <v>21</v>
      </c>
      <c r="J56" s="22" t="s">
        <v>55</v>
      </c>
      <c r="K56" s="18" t="s">
        <v>110</v>
      </c>
      <c r="L56" s="11" t="str">
        <f>IFERROR(VLOOKUP(Tabel1[[#This Row],[Üürnik]],'Lepingu lisa'!$AW$3:$AX$22,2,FALSE),"")</f>
        <v>KOOLI2_05</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5">
      <c r="A57" s="18" t="s">
        <v>44</v>
      </c>
      <c r="B57" s="19">
        <v>151</v>
      </c>
      <c r="C57" s="18" t="s">
        <v>52</v>
      </c>
      <c r="D57" s="18" t="s">
        <v>61</v>
      </c>
      <c r="E57" s="18" t="s">
        <v>62</v>
      </c>
      <c r="F57" s="53">
        <v>19.3</v>
      </c>
      <c r="G57" s="53"/>
      <c r="H57" s="18"/>
      <c r="I57" s="11" t="str">
        <f>LEFT(Tabel1[[#This Row],[Ruumi tüüp (TALO Tüüpruumide nimestik)]],2)</f>
        <v>21</v>
      </c>
      <c r="J57" s="22" t="s">
        <v>55</v>
      </c>
      <c r="K57" s="18" t="s">
        <v>110</v>
      </c>
      <c r="L57" s="11" t="str">
        <f>IFERROR(VLOOKUP(Tabel1[[#This Row],[Üürnik]],'Lepingu lisa'!$AW$3:$AX$22,2,FALSE),"")</f>
        <v>KOOLI2_05</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5">
      <c r="A58" s="18" t="s">
        <v>44</v>
      </c>
      <c r="B58" s="19">
        <v>152</v>
      </c>
      <c r="C58" s="18" t="s">
        <v>52</v>
      </c>
      <c r="D58" s="18" t="s">
        <v>53</v>
      </c>
      <c r="E58" s="18" t="s">
        <v>54</v>
      </c>
      <c r="F58" s="53">
        <v>10</v>
      </c>
      <c r="G58" s="53"/>
      <c r="H58" s="18"/>
      <c r="I58" s="11" t="str">
        <f>LEFT(Tabel1[[#This Row],[Ruumi tüüp (TALO Tüüpruumide nimestik)]],2)</f>
        <v>49</v>
      </c>
      <c r="J58" s="22" t="s">
        <v>55</v>
      </c>
      <c r="K58" s="18" t="s">
        <v>58</v>
      </c>
      <c r="L58" s="11" t="str">
        <f>IFERROR(VLOOKUP(Tabel1[[#This Row],[Üürnik]],'Lepingu lisa'!$AW$3:$AX$22,2,FALSE),"")</f>
        <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5">
      <c r="A59" s="18" t="s">
        <v>44</v>
      </c>
      <c r="B59" s="19">
        <v>153</v>
      </c>
      <c r="C59" s="18" t="s">
        <v>52</v>
      </c>
      <c r="D59" s="18" t="s">
        <v>53</v>
      </c>
      <c r="E59" s="18" t="s">
        <v>54</v>
      </c>
      <c r="F59" s="53">
        <v>9.9</v>
      </c>
      <c r="G59" s="53"/>
      <c r="H59" s="18"/>
      <c r="I59" s="11" t="str">
        <f>LEFT(Tabel1[[#This Row],[Ruumi tüüp (TALO Tüüpruumide nimestik)]],2)</f>
        <v>49</v>
      </c>
      <c r="J59" s="22" t="s">
        <v>55</v>
      </c>
      <c r="K59" s="18" t="s">
        <v>58</v>
      </c>
      <c r="L59" s="11" t="str">
        <f>IFERROR(VLOOKUP(Tabel1[[#This Row],[Üürnik]],'Lepingu lisa'!$AW$3:$AX$22,2,FALSE),"")</f>
        <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s="93" customFormat="1" x14ac:dyDescent="0.35">
      <c r="A60" s="87" t="s">
        <v>44</v>
      </c>
      <c r="B60" s="88">
        <v>154</v>
      </c>
      <c r="C60" s="87" t="s">
        <v>52</v>
      </c>
      <c r="D60" s="87" t="s">
        <v>74</v>
      </c>
      <c r="E60" s="87" t="s">
        <v>64</v>
      </c>
      <c r="F60" s="89">
        <v>59.3</v>
      </c>
      <c r="G60" s="89"/>
      <c r="H60" s="87"/>
      <c r="I60" s="90" t="str">
        <f>LEFT(Tabel1[[#This Row],[Ruumi tüüp (TALO Tüüpruumide nimestik)]],2)</f>
        <v>91</v>
      </c>
      <c r="J60" s="91" t="s">
        <v>82</v>
      </c>
      <c r="K60" s="87"/>
      <c r="L60" s="90" t="str">
        <f>IFERROR(VLOOKUP(Tabel1[[#This Row],[Üürnik]],'Lepingu lisa'!$AW$3:$AX$22,2,FALSE),"")</f>
        <v/>
      </c>
      <c r="M60" s="90" t="str">
        <f>IFERROR(VLOOKUP(Tabel1[[#This Row],[Jaotus]],Tabelid!L:M,2,FALSE),"")</f>
        <v>MUU_BUILDING</v>
      </c>
      <c r="N60" s="90"/>
      <c r="O60" s="92">
        <v>1</v>
      </c>
      <c r="P60" s="92">
        <v>0</v>
      </c>
      <c r="Q60" s="92">
        <v>1</v>
      </c>
      <c r="R60" s="92">
        <v>0</v>
      </c>
      <c r="S60" s="92"/>
      <c r="T60" s="92"/>
      <c r="U60" s="92"/>
      <c r="V60" s="92"/>
      <c r="W60" s="92"/>
      <c r="X60" s="92"/>
      <c r="Y60" s="92">
        <v>0</v>
      </c>
      <c r="Z60" s="92">
        <v>0</v>
      </c>
      <c r="AA60" s="92"/>
      <c r="AB60" s="92"/>
      <c r="AC60" s="92"/>
      <c r="AD60" s="92"/>
      <c r="AE60" s="92"/>
      <c r="AF60" s="92"/>
      <c r="AG60" s="92"/>
    </row>
    <row r="61" spans="1:33" x14ac:dyDescent="0.35">
      <c r="A61" s="18" t="s">
        <v>44</v>
      </c>
      <c r="B61" s="19">
        <v>155</v>
      </c>
      <c r="C61" s="18" t="s">
        <v>52</v>
      </c>
      <c r="D61" s="18" t="s">
        <v>53</v>
      </c>
      <c r="E61" s="18" t="s">
        <v>54</v>
      </c>
      <c r="F61" s="53">
        <v>5.9</v>
      </c>
      <c r="G61" s="53"/>
      <c r="H61" s="18"/>
      <c r="I61" s="11" t="str">
        <f>LEFT(Tabel1[[#This Row],[Ruumi tüüp (TALO Tüüpruumide nimestik)]],2)</f>
        <v>49</v>
      </c>
      <c r="J61" s="42" t="s">
        <v>55</v>
      </c>
      <c r="K61" s="18" t="s">
        <v>107</v>
      </c>
      <c r="L61" s="11" t="str">
        <f>IFERROR(VLOOKUP(Tabel1[[#This Row],[Üürnik]],'Lepingu lisa'!$AW$3:$AX$22,2,FALSE),"")</f>
        <v>KOOLI2_03</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s="93" customFormat="1" x14ac:dyDescent="0.35">
      <c r="A62" s="87" t="s">
        <v>44</v>
      </c>
      <c r="B62" s="88">
        <v>156</v>
      </c>
      <c r="C62" s="87" t="s">
        <v>52</v>
      </c>
      <c r="D62" s="87" t="s">
        <v>66</v>
      </c>
      <c r="E62" s="87" t="s">
        <v>67</v>
      </c>
      <c r="F62" s="89">
        <v>2.4</v>
      </c>
      <c r="G62" s="89"/>
      <c r="H62" s="87"/>
      <c r="I62" s="90" t="str">
        <f>LEFT(Tabel1[[#This Row],[Ruumi tüüp (TALO Tüüpruumide nimestik)]],2)</f>
        <v>73</v>
      </c>
      <c r="J62" s="91" t="s">
        <v>82</v>
      </c>
      <c r="K62" s="87"/>
      <c r="L62" s="90" t="str">
        <f>IFERROR(VLOOKUP(Tabel1[[#This Row],[Üürnik]],'Lepingu lisa'!$AW$3:$AX$22,2,FALSE),"")</f>
        <v/>
      </c>
      <c r="M62" s="90" t="str">
        <f>IFERROR(VLOOKUP(Tabel1[[#This Row],[Jaotus]],Tabelid!L:M,2,FALSE),"")</f>
        <v>MUU_BUILDING</v>
      </c>
      <c r="N62" s="90"/>
      <c r="O62" s="92">
        <v>1</v>
      </c>
      <c r="P62" s="92">
        <v>0</v>
      </c>
      <c r="Q62" s="92">
        <v>1</v>
      </c>
      <c r="R62" s="92">
        <v>0</v>
      </c>
      <c r="S62" s="92"/>
      <c r="T62" s="92"/>
      <c r="U62" s="92"/>
      <c r="V62" s="92"/>
      <c r="W62" s="92"/>
      <c r="X62" s="92"/>
      <c r="Y62" s="92">
        <v>0</v>
      </c>
      <c r="Z62" s="92">
        <v>0</v>
      </c>
      <c r="AA62" s="92"/>
      <c r="AB62" s="92"/>
      <c r="AC62" s="92"/>
      <c r="AD62" s="92"/>
      <c r="AE62" s="92"/>
      <c r="AF62" s="92"/>
      <c r="AG62" s="92"/>
    </row>
    <row r="63" spans="1:33" s="93" customFormat="1" x14ac:dyDescent="0.35">
      <c r="A63" s="87" t="s">
        <v>44</v>
      </c>
      <c r="B63" s="88">
        <v>157</v>
      </c>
      <c r="C63" s="87" t="s">
        <v>52</v>
      </c>
      <c r="D63" s="87" t="s">
        <v>66</v>
      </c>
      <c r="E63" s="87" t="s">
        <v>67</v>
      </c>
      <c r="F63" s="89">
        <v>2.4</v>
      </c>
      <c r="G63" s="89"/>
      <c r="H63" s="87"/>
      <c r="I63" s="90" t="str">
        <f>LEFT(Tabel1[[#This Row],[Ruumi tüüp (TALO Tüüpruumide nimestik)]],2)</f>
        <v>73</v>
      </c>
      <c r="J63" s="91" t="s">
        <v>82</v>
      </c>
      <c r="K63" s="87"/>
      <c r="L63" s="90" t="str">
        <f>IFERROR(VLOOKUP(Tabel1[[#This Row],[Üürnik]],'Lepingu lisa'!$AW$3:$AX$22,2,FALSE),"")</f>
        <v/>
      </c>
      <c r="M63" s="90" t="str">
        <f>IFERROR(VLOOKUP(Tabel1[[#This Row],[Jaotus]],Tabelid!L:M,2,FALSE),"")</f>
        <v>MUU_BUILDING</v>
      </c>
      <c r="N63" s="90"/>
      <c r="O63" s="92">
        <v>1</v>
      </c>
      <c r="P63" s="92">
        <v>0</v>
      </c>
      <c r="Q63" s="92">
        <v>1</v>
      </c>
      <c r="R63" s="92">
        <v>0</v>
      </c>
      <c r="S63" s="92"/>
      <c r="T63" s="92"/>
      <c r="U63" s="92"/>
      <c r="V63" s="92"/>
      <c r="W63" s="92"/>
      <c r="X63" s="92"/>
      <c r="Y63" s="92">
        <v>0</v>
      </c>
      <c r="Z63" s="92">
        <v>0</v>
      </c>
      <c r="AA63" s="92"/>
      <c r="AB63" s="92"/>
      <c r="AC63" s="92"/>
      <c r="AD63" s="92"/>
      <c r="AE63" s="92"/>
      <c r="AF63" s="92"/>
      <c r="AG63" s="92"/>
    </row>
    <row r="64" spans="1:33" s="93" customFormat="1" x14ac:dyDescent="0.35">
      <c r="A64" s="87" t="s">
        <v>44</v>
      </c>
      <c r="B64" s="88">
        <v>158</v>
      </c>
      <c r="C64" s="87" t="s">
        <v>52</v>
      </c>
      <c r="D64" s="87" t="s">
        <v>66</v>
      </c>
      <c r="E64" s="87" t="s">
        <v>67</v>
      </c>
      <c r="F64" s="89">
        <v>2.5</v>
      </c>
      <c r="G64" s="89"/>
      <c r="H64" s="87"/>
      <c r="I64" s="90" t="str">
        <f>LEFT(Tabel1[[#This Row],[Ruumi tüüp (TALO Tüüpruumide nimestik)]],2)</f>
        <v>73</v>
      </c>
      <c r="J64" s="91" t="s">
        <v>82</v>
      </c>
      <c r="K64" s="87"/>
      <c r="L64" s="90" t="str">
        <f>IFERROR(VLOOKUP(Tabel1[[#This Row],[Üürnik]],'Lepingu lisa'!$AW$3:$AX$22,2,FALSE),"")</f>
        <v/>
      </c>
      <c r="M64" s="90" t="str">
        <f>IFERROR(VLOOKUP(Tabel1[[#This Row],[Jaotus]],Tabelid!L:M,2,FALSE),"")</f>
        <v>MUU_BUILDING</v>
      </c>
      <c r="N64" s="90"/>
      <c r="O64" s="92">
        <v>1</v>
      </c>
      <c r="P64" s="92">
        <v>0</v>
      </c>
      <c r="Q64" s="92">
        <v>1</v>
      </c>
      <c r="R64" s="92">
        <v>0</v>
      </c>
      <c r="S64" s="92"/>
      <c r="T64" s="92"/>
      <c r="U64" s="92"/>
      <c r="V64" s="92"/>
      <c r="W64" s="92"/>
      <c r="X64" s="92"/>
      <c r="Y64" s="92">
        <v>0</v>
      </c>
      <c r="Z64" s="92">
        <v>0</v>
      </c>
      <c r="AA64" s="92"/>
      <c r="AB64" s="92"/>
      <c r="AC64" s="92"/>
      <c r="AD64" s="92"/>
      <c r="AE64" s="92"/>
      <c r="AF64" s="92"/>
      <c r="AG64" s="92"/>
    </row>
    <row r="65" spans="1:33" x14ac:dyDescent="0.35">
      <c r="A65" s="18" t="s">
        <v>44</v>
      </c>
      <c r="B65" s="19">
        <v>159</v>
      </c>
      <c r="C65" s="18" t="s">
        <v>52</v>
      </c>
      <c r="D65" s="18" t="s">
        <v>53</v>
      </c>
      <c r="E65" s="18" t="s">
        <v>54</v>
      </c>
      <c r="F65" s="53">
        <v>8.9</v>
      </c>
      <c r="G65" s="53"/>
      <c r="H65" s="18"/>
      <c r="I65" s="11" t="str">
        <f>LEFT(Tabel1[[#This Row],[Ruumi tüüp (TALO Tüüpruumide nimestik)]],2)</f>
        <v>49</v>
      </c>
      <c r="J65" s="42" t="s">
        <v>55</v>
      </c>
      <c r="K65" s="18" t="s">
        <v>110</v>
      </c>
      <c r="L65" s="11" t="str">
        <f>IFERROR(VLOOKUP(Tabel1[[#This Row],[Üürnik]],'Lepingu lisa'!$AW$3:$AX$22,2,FALSE),"")</f>
        <v>KOOLI2_05</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35">
      <c r="A66" s="18" t="s">
        <v>44</v>
      </c>
      <c r="B66" s="19">
        <v>160</v>
      </c>
      <c r="C66" s="18" t="s">
        <v>52</v>
      </c>
      <c r="D66" s="18" t="s">
        <v>53</v>
      </c>
      <c r="E66" s="18" t="s">
        <v>54</v>
      </c>
      <c r="F66" s="53">
        <v>8.8000000000000007</v>
      </c>
      <c r="G66" s="53"/>
      <c r="H66" s="18"/>
      <c r="I66" s="11" t="str">
        <f>LEFT(Tabel1[[#This Row],[Ruumi tüüp (TALO Tüüpruumide nimestik)]],2)</f>
        <v>49</v>
      </c>
      <c r="J66" s="42" t="s">
        <v>55</v>
      </c>
      <c r="K66" s="18" t="s">
        <v>110</v>
      </c>
      <c r="L66" s="11" t="str">
        <f>IFERROR(VLOOKUP(Tabel1[[#This Row],[Üürnik]],'Lepingu lisa'!$AW$3:$AX$22,2,FALSE),"")</f>
        <v>KOOLI2_05</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35">
      <c r="A67" s="18" t="s">
        <v>44</v>
      </c>
      <c r="B67" s="19">
        <v>161</v>
      </c>
      <c r="C67" s="18" t="s">
        <v>52</v>
      </c>
      <c r="D67" s="18" t="s">
        <v>53</v>
      </c>
      <c r="E67" s="18" t="s">
        <v>54</v>
      </c>
      <c r="F67" s="53">
        <v>10.4</v>
      </c>
      <c r="G67" s="53"/>
      <c r="H67" s="18"/>
      <c r="I67" s="11" t="str">
        <f>LEFT(Tabel1[[#This Row],[Ruumi tüüp (TALO Tüüpruumide nimestik)]],2)</f>
        <v>49</v>
      </c>
      <c r="J67" s="42" t="s">
        <v>55</v>
      </c>
      <c r="K67" s="18" t="s">
        <v>107</v>
      </c>
      <c r="L67" s="11" t="str">
        <f>IFERROR(VLOOKUP(Tabel1[[#This Row],[Üürnik]],'Lepingu lisa'!$AW$3:$AX$22,2,FALSE),"")</f>
        <v>KOOLI2_03</v>
      </c>
      <c r="M67" s="11" t="str">
        <f>IFERROR(VLOOKUP(Tabel1[[#This Row],[Jaotus]],Tabelid!L:M,2,FALSE),"")</f>
        <v>NONE</v>
      </c>
      <c r="N67" s="11"/>
      <c r="O67" s="34"/>
      <c r="P67" s="34"/>
      <c r="Q67" s="34"/>
      <c r="R67" s="34"/>
      <c r="S67" s="34"/>
      <c r="T67" s="34"/>
      <c r="U67" s="34"/>
      <c r="V67" s="34"/>
      <c r="W67" s="34"/>
      <c r="X67" s="34"/>
      <c r="Y67" s="34"/>
      <c r="Z67" s="34"/>
      <c r="AA67" s="34"/>
      <c r="AB67" s="34"/>
      <c r="AC67" s="34"/>
      <c r="AD67" s="34"/>
      <c r="AE67" s="34"/>
      <c r="AF67" s="34"/>
      <c r="AG67" s="34"/>
    </row>
    <row r="68" spans="1:33" x14ac:dyDescent="0.35">
      <c r="A68" s="18" t="s">
        <v>44</v>
      </c>
      <c r="B68" s="19">
        <v>162</v>
      </c>
      <c r="C68" s="18" t="s">
        <v>52</v>
      </c>
      <c r="D68" s="18" t="s">
        <v>53</v>
      </c>
      <c r="E68" s="18" t="s">
        <v>54</v>
      </c>
      <c r="F68" s="53">
        <v>14.5</v>
      </c>
      <c r="G68" s="53"/>
      <c r="H68" s="18"/>
      <c r="I68" s="11" t="str">
        <f>LEFT(Tabel1[[#This Row],[Ruumi tüüp (TALO Tüüpruumide nimestik)]],2)</f>
        <v>49</v>
      </c>
      <c r="J68" s="42" t="s">
        <v>55</v>
      </c>
      <c r="K68" s="18" t="s">
        <v>107</v>
      </c>
      <c r="L68" s="11" t="str">
        <f>IFERROR(VLOOKUP(Tabel1[[#This Row],[Üürnik]],'Lepingu lisa'!$AW$3:$AX$22,2,FALSE),"")</f>
        <v>KOOLI2_03</v>
      </c>
      <c r="M68" s="11" t="str">
        <f>IFERROR(VLOOKUP(Tabel1[[#This Row],[Jaotus]],Tabelid!L:M,2,FALSE),"")</f>
        <v>NONE</v>
      </c>
      <c r="N68" s="11"/>
      <c r="O68" s="34"/>
      <c r="P68" s="34"/>
      <c r="Q68" s="34"/>
      <c r="R68" s="34"/>
      <c r="S68" s="34"/>
      <c r="T68" s="34"/>
      <c r="U68" s="34"/>
      <c r="V68" s="34"/>
      <c r="W68" s="34"/>
      <c r="X68" s="34"/>
      <c r="Y68" s="34"/>
      <c r="Z68" s="34"/>
      <c r="AA68" s="34"/>
      <c r="AB68" s="34"/>
      <c r="AC68" s="34"/>
      <c r="AD68" s="34"/>
      <c r="AE68" s="34"/>
      <c r="AF68" s="34"/>
      <c r="AG68" s="34"/>
    </row>
    <row r="69" spans="1:33" x14ac:dyDescent="0.35">
      <c r="A69" s="18" t="s">
        <v>83</v>
      </c>
      <c r="B69" s="19">
        <v>201</v>
      </c>
      <c r="C69" s="18" t="s">
        <v>45</v>
      </c>
      <c r="D69" s="18" t="s">
        <v>46</v>
      </c>
      <c r="E69" s="18" t="s">
        <v>47</v>
      </c>
      <c r="F69" s="53">
        <v>15.4</v>
      </c>
      <c r="G69" s="53"/>
      <c r="H69" s="18"/>
      <c r="I69" s="11" t="str">
        <f>LEFT(Tabel1[[#This Row],[Ruumi tüüp (TALO Tüüpruumide nimestik)]],2)</f>
        <v>92</v>
      </c>
      <c r="J69" s="42"/>
      <c r="K69" s="18"/>
      <c r="L69" s="11" t="str">
        <f>IFERROR(VLOOKUP(Tabel1[[#This Row],[Üürnik]],'Lepingu lisa'!$AW$3:$AX$22,2,FALSE),"")</f>
        <v/>
      </c>
      <c r="M69" s="11" t="str">
        <f>IFERROR(VLOOKUP(Tabel1[[#This Row],[Jaotus]],Tabelid!L:M,2,FALSE),"")</f>
        <v/>
      </c>
      <c r="N69" s="11"/>
      <c r="O69" s="34"/>
      <c r="P69" s="34"/>
      <c r="Q69" s="34"/>
      <c r="R69" s="34"/>
      <c r="S69" s="34"/>
      <c r="T69" s="34"/>
      <c r="U69" s="34"/>
      <c r="V69" s="34"/>
      <c r="W69" s="34"/>
      <c r="X69" s="34"/>
      <c r="Y69" s="34"/>
      <c r="Z69" s="34"/>
      <c r="AA69" s="34"/>
      <c r="AB69" s="34"/>
      <c r="AC69" s="34"/>
      <c r="AD69" s="34"/>
      <c r="AE69" s="34"/>
      <c r="AF69" s="34"/>
      <c r="AG69" s="34"/>
    </row>
    <row r="70" spans="1:33" x14ac:dyDescent="0.35">
      <c r="A70" s="18" t="s">
        <v>83</v>
      </c>
      <c r="B70" s="19">
        <v>202</v>
      </c>
      <c r="C70" s="18" t="s">
        <v>52</v>
      </c>
      <c r="D70" s="18" t="s">
        <v>74</v>
      </c>
      <c r="E70" s="18" t="s">
        <v>64</v>
      </c>
      <c r="F70" s="53">
        <v>50.4</v>
      </c>
      <c r="G70" s="53"/>
      <c r="H70" s="18"/>
      <c r="I70" s="11" t="str">
        <f>LEFT(Tabel1[[#This Row],[Ruumi tüüp (TALO Tüüpruumide nimestik)]],2)</f>
        <v>91</v>
      </c>
      <c r="J70" s="42" t="s">
        <v>55</v>
      </c>
      <c r="K70" s="18" t="s">
        <v>65</v>
      </c>
      <c r="L70" s="11" t="str">
        <f>IFERROR(VLOOKUP(Tabel1[[#This Row],[Üürnik]],'Lepingu lisa'!$AW$3:$AX$22,2,FALSE),"")</f>
        <v>KOOLI2_02</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x14ac:dyDescent="0.35">
      <c r="A71" s="18" t="s">
        <v>83</v>
      </c>
      <c r="B71" s="19">
        <v>203</v>
      </c>
      <c r="C71" s="18" t="s">
        <v>52</v>
      </c>
      <c r="D71" s="18" t="s">
        <v>61</v>
      </c>
      <c r="E71" s="18" t="s">
        <v>62</v>
      </c>
      <c r="F71" s="53">
        <v>15.3</v>
      </c>
      <c r="G71" s="53"/>
      <c r="H71" s="18"/>
      <c r="I71" s="11" t="str">
        <f>LEFT(Tabel1[[#This Row],[Ruumi tüüp (TALO Tüüpruumide nimestik)]],2)</f>
        <v>21</v>
      </c>
      <c r="J71" s="42" t="s">
        <v>55</v>
      </c>
      <c r="K71" s="67" t="s">
        <v>65</v>
      </c>
      <c r="L71" s="11" t="str">
        <f>IFERROR(VLOOKUP(Tabel1[[#This Row],[Üürnik]],'Lepingu lisa'!$AW$3:$AX$22,2,FALSE),"")</f>
        <v>KOOLI2_02</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row>
    <row r="72" spans="1:33" x14ac:dyDescent="0.35">
      <c r="A72" s="18" t="s">
        <v>83</v>
      </c>
      <c r="B72" s="19">
        <v>204</v>
      </c>
      <c r="C72" s="18" t="s">
        <v>52</v>
      </c>
      <c r="D72" s="18" t="s">
        <v>61</v>
      </c>
      <c r="E72" s="18" t="s">
        <v>62</v>
      </c>
      <c r="F72" s="53">
        <v>15.7</v>
      </c>
      <c r="G72" s="53"/>
      <c r="H72" s="18"/>
      <c r="I72" s="11" t="str">
        <f>LEFT(Tabel1[[#This Row],[Ruumi tüüp (TALO Tüüpruumide nimestik)]],2)</f>
        <v>21</v>
      </c>
      <c r="J72" s="42" t="s">
        <v>55</v>
      </c>
      <c r="K72" s="67" t="s">
        <v>65</v>
      </c>
      <c r="L72" s="11" t="str">
        <f>IFERROR(VLOOKUP(Tabel1[[#This Row],[Üürnik]],'Lepingu lisa'!$AW$3:$AX$22,2,FALSE),"")</f>
        <v>KOOLI2_02</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x14ac:dyDescent="0.35">
      <c r="A73" s="18" t="s">
        <v>83</v>
      </c>
      <c r="B73" s="19">
        <v>205</v>
      </c>
      <c r="C73" s="18" t="s">
        <v>52</v>
      </c>
      <c r="D73" s="18" t="s">
        <v>66</v>
      </c>
      <c r="E73" s="18" t="s">
        <v>67</v>
      </c>
      <c r="F73" s="53">
        <v>1.7</v>
      </c>
      <c r="G73" s="53"/>
      <c r="H73" s="18"/>
      <c r="I73" s="11" t="str">
        <f>LEFT(Tabel1[[#This Row],[Ruumi tüüp (TALO Tüüpruumide nimestik)]],2)</f>
        <v>73</v>
      </c>
      <c r="J73" s="42" t="s">
        <v>55</v>
      </c>
      <c r="K73" s="67" t="s">
        <v>65</v>
      </c>
      <c r="L73" s="11" t="str">
        <f>IFERROR(VLOOKUP(Tabel1[[#This Row],[Üürnik]],'Lepingu lisa'!$AW$3:$AX$22,2,FALSE),"")</f>
        <v>KOOLI2_02</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x14ac:dyDescent="0.35">
      <c r="A74" s="18" t="s">
        <v>83</v>
      </c>
      <c r="B74" s="19">
        <v>206</v>
      </c>
      <c r="C74" s="18" t="s">
        <v>52</v>
      </c>
      <c r="D74" s="18" t="s">
        <v>66</v>
      </c>
      <c r="E74" s="18" t="s">
        <v>67</v>
      </c>
      <c r="F74" s="53">
        <v>1.7</v>
      </c>
      <c r="G74" s="53"/>
      <c r="H74" s="18"/>
      <c r="I74" s="11" t="str">
        <f>LEFT(Tabel1[[#This Row],[Ruumi tüüp (TALO Tüüpruumide nimestik)]],2)</f>
        <v>73</v>
      </c>
      <c r="J74" s="42" t="s">
        <v>55</v>
      </c>
      <c r="K74" s="67" t="s">
        <v>65</v>
      </c>
      <c r="L74" s="11" t="str">
        <f>IFERROR(VLOOKUP(Tabel1[[#This Row],[Üürnik]],'Lepingu lisa'!$AW$3:$AX$22,2,FALSE),"")</f>
        <v>KOOLI2_02</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x14ac:dyDescent="0.35">
      <c r="A75" s="18" t="s">
        <v>83</v>
      </c>
      <c r="B75" s="19">
        <v>207</v>
      </c>
      <c r="C75" s="18" t="s">
        <v>52</v>
      </c>
      <c r="D75" s="18" t="s">
        <v>66</v>
      </c>
      <c r="E75" s="18" t="s">
        <v>67</v>
      </c>
      <c r="F75" s="53">
        <v>1.8</v>
      </c>
      <c r="G75" s="53"/>
      <c r="H75" s="18"/>
      <c r="I75" s="11" t="str">
        <f>LEFT(Tabel1[[#This Row],[Ruumi tüüp (TALO Tüüpruumide nimestik)]],2)</f>
        <v>73</v>
      </c>
      <c r="J75" s="42" t="s">
        <v>55</v>
      </c>
      <c r="K75" s="67" t="s">
        <v>65</v>
      </c>
      <c r="L75" s="11" t="str">
        <f>IFERROR(VLOOKUP(Tabel1[[#This Row],[Üürnik]],'Lepingu lisa'!$AW$3:$AX$22,2,FALSE),"")</f>
        <v>KOOLI2_02</v>
      </c>
      <c r="M75" s="11" t="str">
        <f>IFERROR(VLOOKUP(Tabel1[[#This Row],[Jaotus]],Tabelid!L:M,2,FALSE),"")</f>
        <v>NONE</v>
      </c>
      <c r="N75" s="11"/>
      <c r="O75" s="34"/>
      <c r="P75" s="34"/>
      <c r="Q75" s="34"/>
      <c r="R75" s="34"/>
      <c r="S75" s="34"/>
      <c r="T75" s="34"/>
      <c r="U75" s="34"/>
      <c r="V75" s="34"/>
      <c r="W75" s="34"/>
      <c r="X75" s="34"/>
      <c r="Y75" s="34"/>
      <c r="Z75" s="34"/>
      <c r="AA75" s="34"/>
      <c r="AB75" s="34"/>
      <c r="AC75" s="34"/>
      <c r="AD75" s="34"/>
      <c r="AE75" s="34"/>
      <c r="AF75" s="34"/>
      <c r="AG75" s="34"/>
    </row>
    <row r="76" spans="1:33" x14ac:dyDescent="0.35">
      <c r="A76" s="18" t="s">
        <v>83</v>
      </c>
      <c r="B76" s="19">
        <v>208</v>
      </c>
      <c r="C76" s="18" t="s">
        <v>52</v>
      </c>
      <c r="D76" s="18" t="s">
        <v>84</v>
      </c>
      <c r="E76" s="18" t="s">
        <v>85</v>
      </c>
      <c r="F76" s="53">
        <v>14</v>
      </c>
      <c r="G76" s="53"/>
      <c r="H76" s="18"/>
      <c r="I76" s="11" t="str">
        <f>LEFT(Tabel1[[#This Row],[Ruumi tüüp (TALO Tüüpruumide nimestik)]],2)</f>
        <v>48</v>
      </c>
      <c r="J76" s="42" t="s">
        <v>55</v>
      </c>
      <c r="K76" s="67" t="s">
        <v>65</v>
      </c>
      <c r="L76" s="11" t="str">
        <f>IFERROR(VLOOKUP(Tabel1[[#This Row],[Üürnik]],'Lepingu lisa'!$AW$3:$AX$22,2,FALSE),"")</f>
        <v>KOOLI2_02</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35">
      <c r="A77" s="18" t="s">
        <v>83</v>
      </c>
      <c r="B77" s="19">
        <v>209</v>
      </c>
      <c r="C77" s="18" t="s">
        <v>52</v>
      </c>
      <c r="D77" s="18" t="s">
        <v>61</v>
      </c>
      <c r="E77" s="18" t="s">
        <v>62</v>
      </c>
      <c r="F77" s="53">
        <v>13.3</v>
      </c>
      <c r="G77" s="53"/>
      <c r="H77" s="18"/>
      <c r="I77" s="11" t="str">
        <f>LEFT(Tabel1[[#This Row],[Ruumi tüüp (TALO Tüüpruumide nimestik)]],2)</f>
        <v>21</v>
      </c>
      <c r="J77" s="42" t="s">
        <v>55</v>
      </c>
      <c r="K77" s="67" t="s">
        <v>65</v>
      </c>
      <c r="L77" s="11" t="str">
        <f>IFERROR(VLOOKUP(Tabel1[[#This Row],[Üürnik]],'Lepingu lisa'!$AW$3:$AX$22,2,FALSE),"")</f>
        <v>KOOLI2_02</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35">
      <c r="A78" s="18" t="s">
        <v>83</v>
      </c>
      <c r="B78" s="19">
        <v>210</v>
      </c>
      <c r="C78" s="18" t="s">
        <v>52</v>
      </c>
      <c r="D78" s="18" t="s">
        <v>61</v>
      </c>
      <c r="E78" s="18" t="s">
        <v>62</v>
      </c>
      <c r="F78" s="53">
        <v>19</v>
      </c>
      <c r="G78" s="53"/>
      <c r="H78" s="18"/>
      <c r="I78" s="11" t="str">
        <f>LEFT(Tabel1[[#This Row],[Ruumi tüüp (TALO Tüüpruumide nimestik)]],2)</f>
        <v>21</v>
      </c>
      <c r="J78" s="42" t="s">
        <v>55</v>
      </c>
      <c r="K78" s="67" t="s">
        <v>65</v>
      </c>
      <c r="L78" s="11" t="str">
        <f>IFERROR(VLOOKUP(Tabel1[[#This Row],[Üürnik]],'Lepingu lisa'!$AW$3:$AX$22,2,FALSE),"")</f>
        <v>KOOLI2_02</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row>
    <row r="79" spans="1:33" x14ac:dyDescent="0.35">
      <c r="A79" s="18" t="s">
        <v>83</v>
      </c>
      <c r="B79" s="19">
        <v>211</v>
      </c>
      <c r="C79" s="18" t="s">
        <v>52</v>
      </c>
      <c r="D79" s="18" t="s">
        <v>61</v>
      </c>
      <c r="E79" s="18" t="s">
        <v>62</v>
      </c>
      <c r="F79" s="53">
        <v>12.5</v>
      </c>
      <c r="G79" s="53"/>
      <c r="H79" s="18"/>
      <c r="I79" s="11" t="str">
        <f>LEFT(Tabel1[[#This Row],[Ruumi tüüp (TALO Tüüpruumide nimestik)]],2)</f>
        <v>21</v>
      </c>
      <c r="J79" s="22" t="s">
        <v>55</v>
      </c>
      <c r="K79" s="67" t="s">
        <v>65</v>
      </c>
      <c r="L79" s="11" t="str">
        <f>IFERROR(VLOOKUP(Tabel1[[#This Row],[Üürnik]],'Lepingu lisa'!$AW$3:$AX$22,2,FALSE),"")</f>
        <v>KOOLI2_02</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35">
      <c r="A80" s="18" t="s">
        <v>83</v>
      </c>
      <c r="B80" s="19">
        <v>212</v>
      </c>
      <c r="C80" s="18" t="s">
        <v>52</v>
      </c>
      <c r="D80" s="18" t="s">
        <v>61</v>
      </c>
      <c r="E80" s="18" t="s">
        <v>62</v>
      </c>
      <c r="F80" s="53">
        <v>22</v>
      </c>
      <c r="G80" s="53"/>
      <c r="H80" s="18"/>
      <c r="I80" s="11" t="str">
        <f>LEFT(Tabel1[[#This Row],[Ruumi tüüp (TALO Tüüpruumide nimestik)]],2)</f>
        <v>21</v>
      </c>
      <c r="J80" s="42" t="s">
        <v>55</v>
      </c>
      <c r="K80" s="67" t="s">
        <v>65</v>
      </c>
      <c r="L80" s="11" t="str">
        <f>IFERROR(VLOOKUP(Tabel1[[#This Row],[Üürnik]],'Lepingu lisa'!$AW$3:$AX$22,2,FALSE),"")</f>
        <v>KOOLI2_02</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35">
      <c r="A81" s="18" t="s">
        <v>83</v>
      </c>
      <c r="B81" s="19">
        <v>213</v>
      </c>
      <c r="C81" s="18" t="s">
        <v>52</v>
      </c>
      <c r="D81" s="18" t="s">
        <v>61</v>
      </c>
      <c r="E81" s="18" t="s">
        <v>62</v>
      </c>
      <c r="F81" s="53">
        <v>16.600000000000001</v>
      </c>
      <c r="G81" s="53"/>
      <c r="H81" s="18"/>
      <c r="I81" s="11" t="str">
        <f>LEFT(Tabel1[[#This Row],[Ruumi tüüp (TALO Tüüpruumide nimestik)]],2)</f>
        <v>21</v>
      </c>
      <c r="J81" s="22" t="s">
        <v>55</v>
      </c>
      <c r="K81" s="67" t="s">
        <v>65</v>
      </c>
      <c r="L81" s="11" t="str">
        <f>IFERROR(VLOOKUP(Tabel1[[#This Row],[Üürnik]],'Lepingu lisa'!$AW$3:$AX$22,2,FALSE),"")</f>
        <v>KOOLI2_02</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35">
      <c r="A82" s="18" t="s">
        <v>83</v>
      </c>
      <c r="B82" s="19">
        <v>214</v>
      </c>
      <c r="C82" s="18" t="s">
        <v>52</v>
      </c>
      <c r="D82" s="18" t="s">
        <v>61</v>
      </c>
      <c r="E82" s="18" t="s">
        <v>62</v>
      </c>
      <c r="F82" s="53">
        <v>17.2</v>
      </c>
      <c r="G82" s="53"/>
      <c r="H82" s="18"/>
      <c r="I82" s="11" t="str">
        <f>LEFT(Tabel1[[#This Row],[Ruumi tüüp (TALO Tüüpruumide nimestik)]],2)</f>
        <v>21</v>
      </c>
      <c r="J82" s="22" t="s">
        <v>55</v>
      </c>
      <c r="K82" s="67" t="s">
        <v>65</v>
      </c>
      <c r="L82" s="11" t="str">
        <f>IFERROR(VLOOKUP(Tabel1[[#This Row],[Üürnik]],'Lepingu lisa'!$AW$3:$AX$22,2,FALSE),"")</f>
        <v>KOOLI2_02</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35">
      <c r="A83" s="18" t="s">
        <v>83</v>
      </c>
      <c r="B83" s="19">
        <v>215</v>
      </c>
      <c r="C83" s="18" t="s">
        <v>52</v>
      </c>
      <c r="D83" s="18" t="s">
        <v>61</v>
      </c>
      <c r="E83" s="18" t="s">
        <v>62</v>
      </c>
      <c r="F83" s="53">
        <v>15.8</v>
      </c>
      <c r="G83" s="53"/>
      <c r="H83" s="18"/>
      <c r="I83" s="11" t="str">
        <f>LEFT(Tabel1[[#This Row],[Ruumi tüüp (TALO Tüüpruumide nimestik)]],2)</f>
        <v>21</v>
      </c>
      <c r="J83" s="22" t="s">
        <v>55</v>
      </c>
      <c r="K83" s="67" t="s">
        <v>65</v>
      </c>
      <c r="L83" s="11" t="str">
        <f>IFERROR(VLOOKUP(Tabel1[[#This Row],[Üürnik]],'Lepingu lisa'!$AW$3:$AX$22,2,FALSE),"")</f>
        <v>KOOLI2_02</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35">
      <c r="A84" s="18" t="s">
        <v>83</v>
      </c>
      <c r="B84" s="19">
        <v>216</v>
      </c>
      <c r="C84" s="18" t="s">
        <v>52</v>
      </c>
      <c r="D84" s="18" t="s">
        <v>61</v>
      </c>
      <c r="E84" s="18" t="s">
        <v>62</v>
      </c>
      <c r="F84" s="53">
        <v>15.4</v>
      </c>
      <c r="G84" s="53"/>
      <c r="H84" s="18"/>
      <c r="I84" s="11" t="str">
        <f>LEFT(Tabel1[[#This Row],[Ruumi tüüp (TALO Tüüpruumide nimestik)]],2)</f>
        <v>21</v>
      </c>
      <c r="J84" s="22" t="s">
        <v>55</v>
      </c>
      <c r="K84" s="67" t="s">
        <v>65</v>
      </c>
      <c r="L84" s="11" t="str">
        <f>IFERROR(VLOOKUP(Tabel1[[#This Row],[Üürnik]],'Lepingu lisa'!$AW$3:$AX$22,2,FALSE),"")</f>
        <v>KOOLI2_02</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35">
      <c r="A85" s="18" t="s">
        <v>83</v>
      </c>
      <c r="B85" s="19">
        <v>217</v>
      </c>
      <c r="C85" s="18" t="s">
        <v>52</v>
      </c>
      <c r="D85" s="18" t="s">
        <v>61</v>
      </c>
      <c r="E85" s="18" t="s">
        <v>62</v>
      </c>
      <c r="F85" s="53">
        <v>17.899999999999999</v>
      </c>
      <c r="G85" s="53"/>
      <c r="H85" s="18"/>
      <c r="I85" s="11" t="str">
        <f>LEFT(Tabel1[[#This Row],[Ruumi tüüp (TALO Tüüpruumide nimestik)]],2)</f>
        <v>21</v>
      </c>
      <c r="J85" s="22" t="s">
        <v>55</v>
      </c>
      <c r="K85" s="67" t="s">
        <v>65</v>
      </c>
      <c r="L85" s="11" t="str">
        <f>IFERROR(VLOOKUP(Tabel1[[#This Row],[Üürnik]],'Lepingu lisa'!$AW$3:$AX$22,2,FALSE),"")</f>
        <v>KOOLI2_02</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35">
      <c r="A86" s="18" t="s">
        <v>83</v>
      </c>
      <c r="B86" s="19">
        <v>218</v>
      </c>
      <c r="C86" s="18" t="s">
        <v>52</v>
      </c>
      <c r="D86" s="18" t="s">
        <v>61</v>
      </c>
      <c r="E86" s="18" t="s">
        <v>62</v>
      </c>
      <c r="F86" s="53">
        <v>13.2</v>
      </c>
      <c r="G86" s="53"/>
      <c r="H86" s="18"/>
      <c r="I86" s="11" t="str">
        <f>LEFT(Tabel1[[#This Row],[Ruumi tüüp (TALO Tüüpruumide nimestik)]],2)</f>
        <v>21</v>
      </c>
      <c r="J86" s="22" t="s">
        <v>55</v>
      </c>
      <c r="K86" s="67" t="s">
        <v>65</v>
      </c>
      <c r="L86" s="11" t="str">
        <f>IFERROR(VLOOKUP(Tabel1[[#This Row],[Üürnik]],'Lepingu lisa'!$AW$3:$AX$22,2,FALSE),"")</f>
        <v>KOOLI2_02</v>
      </c>
      <c r="M86" s="11" t="str">
        <f>IFERROR(VLOOKUP(Tabel1[[#This Row],[Jaotus]],Tabelid!L:M,2,FALSE),"")</f>
        <v>NONE</v>
      </c>
      <c r="N86" s="11"/>
      <c r="O86" s="34"/>
      <c r="P86" s="34"/>
      <c r="Q86" s="34"/>
      <c r="R86" s="34"/>
      <c r="S86" s="34"/>
      <c r="T86" s="34"/>
      <c r="U86" s="34"/>
      <c r="V86" s="34"/>
      <c r="W86" s="34"/>
      <c r="X86" s="34"/>
      <c r="Y86" s="34"/>
      <c r="Z86" s="34"/>
      <c r="AA86" s="34"/>
      <c r="AB86" s="34"/>
      <c r="AC86" s="34"/>
      <c r="AD86" s="34"/>
      <c r="AE86" s="34"/>
      <c r="AF86" s="34"/>
      <c r="AG86" s="34"/>
    </row>
    <row r="87" spans="1:33" x14ac:dyDescent="0.35">
      <c r="A87" s="18" t="s">
        <v>83</v>
      </c>
      <c r="B87" s="19" t="s">
        <v>86</v>
      </c>
      <c r="C87" s="18" t="s">
        <v>49</v>
      </c>
      <c r="D87" s="18" t="s">
        <v>50</v>
      </c>
      <c r="E87" s="18" t="s">
        <v>51</v>
      </c>
      <c r="F87" s="53">
        <v>0.7</v>
      </c>
      <c r="G87" s="53"/>
      <c r="H87" s="18"/>
      <c r="I87" s="11" t="str">
        <f>LEFT(Tabel1[[#This Row],[Ruumi tüüp (TALO Tüüpruumide nimestik)]],2)</f>
        <v>99</v>
      </c>
      <c r="J87" s="22"/>
      <c r="K87" s="67"/>
      <c r="L87" s="11" t="str">
        <f>IFERROR(VLOOKUP(Tabel1[[#This Row],[Üürnik]],'Lepingu lisa'!$AW$3:$AX$22,2,FALSE),"")</f>
        <v/>
      </c>
      <c r="M87" s="11" t="str">
        <f>IFERROR(VLOOKUP(Tabel1[[#This Row],[Jaotus]],Tabelid!L:M,2,FALSE),"")</f>
        <v/>
      </c>
      <c r="N87" s="11"/>
      <c r="O87" s="34"/>
      <c r="P87" s="34"/>
      <c r="Q87" s="34"/>
      <c r="R87" s="34"/>
      <c r="S87" s="34"/>
      <c r="T87" s="34"/>
      <c r="U87" s="34"/>
      <c r="V87" s="34"/>
      <c r="W87" s="34"/>
      <c r="X87" s="34"/>
      <c r="Y87" s="34"/>
      <c r="Z87" s="34"/>
      <c r="AA87" s="34"/>
      <c r="AB87" s="34"/>
      <c r="AC87" s="34"/>
      <c r="AD87" s="34"/>
      <c r="AE87" s="34"/>
      <c r="AF87" s="34"/>
      <c r="AG87" s="34"/>
    </row>
    <row r="88" spans="1:33" x14ac:dyDescent="0.35">
      <c r="A88" s="18" t="s">
        <v>83</v>
      </c>
      <c r="B88" s="19">
        <v>219</v>
      </c>
      <c r="C88" s="18" t="s">
        <v>45</v>
      </c>
      <c r="D88" s="18" t="s">
        <v>46</v>
      </c>
      <c r="E88" s="18" t="s">
        <v>47</v>
      </c>
      <c r="F88" s="53">
        <v>10.199999999999999</v>
      </c>
      <c r="G88" s="53"/>
      <c r="H88" s="18"/>
      <c r="I88" s="11" t="str">
        <f>LEFT(Tabel1[[#This Row],[Ruumi tüüp (TALO Tüüpruumide nimestik)]],2)</f>
        <v>92</v>
      </c>
      <c r="J88" s="22"/>
      <c r="K88" s="67"/>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5">
      <c r="A89" s="18" t="s">
        <v>83</v>
      </c>
      <c r="B89" s="19">
        <v>220</v>
      </c>
      <c r="C89" s="18" t="s">
        <v>52</v>
      </c>
      <c r="D89" s="18" t="s">
        <v>63</v>
      </c>
      <c r="E89" s="18" t="s">
        <v>64</v>
      </c>
      <c r="F89" s="53">
        <v>10.5</v>
      </c>
      <c r="G89" s="53"/>
      <c r="H89" s="18"/>
      <c r="I89" s="11" t="str">
        <f>LEFT(Tabel1[[#This Row],[Ruumi tüüp (TALO Tüüpruumide nimestik)]],2)</f>
        <v>91</v>
      </c>
      <c r="J89" s="22" t="s">
        <v>55</v>
      </c>
      <c r="K89" s="67" t="s">
        <v>65</v>
      </c>
      <c r="L89" s="11" t="str">
        <f>IFERROR(VLOOKUP(Tabel1[[#This Row],[Üürnik]],'Lepingu lisa'!$AW$3:$AX$22,2,FALSE),"")</f>
        <v>KOOLI2_02</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35">
      <c r="A90" s="18" t="s">
        <v>83</v>
      </c>
      <c r="B90" s="19">
        <v>221</v>
      </c>
      <c r="C90" s="18" t="s">
        <v>45</v>
      </c>
      <c r="D90" s="18" t="s">
        <v>46</v>
      </c>
      <c r="E90" s="18" t="s">
        <v>47</v>
      </c>
      <c r="F90" s="53">
        <v>15.4</v>
      </c>
      <c r="G90" s="53"/>
      <c r="H90" s="18"/>
      <c r="I90" s="11" t="str">
        <f>LEFT(Tabel1[[#This Row],[Ruumi tüüp (TALO Tüüpruumide nimestik)]],2)</f>
        <v>92</v>
      </c>
      <c r="J90" s="22"/>
      <c r="K90" s="67"/>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row>
    <row r="91" spans="1:33" x14ac:dyDescent="0.35">
      <c r="A91" s="18" t="s">
        <v>83</v>
      </c>
      <c r="B91" s="19">
        <v>222</v>
      </c>
      <c r="C91" s="18" t="s">
        <v>52</v>
      </c>
      <c r="D91" s="18" t="s">
        <v>87</v>
      </c>
      <c r="E91" s="18" t="s">
        <v>64</v>
      </c>
      <c r="F91" s="53">
        <v>131.30000000000001</v>
      </c>
      <c r="G91" s="53"/>
      <c r="H91" s="18"/>
      <c r="I91" s="11" t="str">
        <f>LEFT(Tabel1[[#This Row],[Ruumi tüüp (TALO Tüüpruumide nimestik)]],2)</f>
        <v>91</v>
      </c>
      <c r="J91" s="22" t="s">
        <v>88</v>
      </c>
      <c r="K91" s="67"/>
      <c r="L91" s="11" t="str">
        <f>IFERROR(VLOOKUP(Tabel1[[#This Row],[Üürnik]],'Lepingu lisa'!$AW$3:$AX$22,2,FALSE),"")</f>
        <v/>
      </c>
      <c r="M91" s="11" t="str">
        <f>IFERROR(VLOOKUP(Tabel1[[#This Row],[Jaotus]],Tabelid!L:M,2,FALSE),"")</f>
        <v>FLOOR</v>
      </c>
      <c r="N91" s="11"/>
      <c r="O91" s="34"/>
      <c r="P91" s="34"/>
      <c r="Q91" s="34"/>
      <c r="R91" s="34"/>
      <c r="S91" s="34"/>
      <c r="T91" s="34"/>
      <c r="U91" s="34"/>
      <c r="V91" s="34"/>
      <c r="W91" s="34"/>
      <c r="X91" s="34"/>
      <c r="Y91" s="34"/>
      <c r="Z91" s="34"/>
      <c r="AA91" s="34"/>
      <c r="AB91" s="34"/>
      <c r="AC91" s="34"/>
      <c r="AD91" s="34"/>
      <c r="AE91" s="34"/>
      <c r="AF91" s="34"/>
      <c r="AG91" s="34"/>
    </row>
    <row r="92" spans="1:33" x14ac:dyDescent="0.35">
      <c r="A92" s="18" t="s">
        <v>83</v>
      </c>
      <c r="B92" s="19">
        <v>223</v>
      </c>
      <c r="C92" s="18" t="s">
        <v>52</v>
      </c>
      <c r="D92" s="18" t="s">
        <v>89</v>
      </c>
      <c r="E92" s="18" t="s">
        <v>90</v>
      </c>
      <c r="F92" s="53">
        <v>31.7</v>
      </c>
      <c r="G92" s="53"/>
      <c r="H92" s="18"/>
      <c r="I92" s="11" t="str">
        <f>LEFT(Tabel1[[#This Row],[Ruumi tüüp (TALO Tüüpruumide nimestik)]],2)</f>
        <v>33</v>
      </c>
      <c r="J92" s="22" t="s">
        <v>55</v>
      </c>
      <c r="K92" s="67" t="s">
        <v>65</v>
      </c>
      <c r="L92" s="11" t="str">
        <f>IFERROR(VLOOKUP(Tabel1[[#This Row],[Üürnik]],'Lepingu lisa'!$AW$3:$AX$22,2,FALSE),"")</f>
        <v>KOOLI2_02</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35">
      <c r="A93" s="18" t="s">
        <v>83</v>
      </c>
      <c r="B93" s="19">
        <v>224</v>
      </c>
      <c r="C93" s="18" t="s">
        <v>52</v>
      </c>
      <c r="D93" s="18" t="s">
        <v>89</v>
      </c>
      <c r="E93" s="18" t="s">
        <v>90</v>
      </c>
      <c r="F93" s="53">
        <v>52.1</v>
      </c>
      <c r="G93" s="53"/>
      <c r="H93" s="18"/>
      <c r="I93" s="11" t="str">
        <f>LEFT(Tabel1[[#This Row],[Ruumi tüüp (TALO Tüüpruumide nimestik)]],2)</f>
        <v>33</v>
      </c>
      <c r="J93" s="22" t="s">
        <v>55</v>
      </c>
      <c r="K93" s="67" t="s">
        <v>65</v>
      </c>
      <c r="L93" s="11" t="str">
        <f>IFERROR(VLOOKUP(Tabel1[[#This Row],[Üürnik]],'Lepingu lisa'!$AW$3:$AX$22,2,FALSE),"")</f>
        <v>KOOLI2_02</v>
      </c>
      <c r="M93" s="11" t="str">
        <f>IFERROR(VLOOKUP(Tabel1[[#This Row],[Jaotus]],Tabelid!L:M,2,FALSE),"")</f>
        <v>NONE</v>
      </c>
      <c r="N93" s="11"/>
      <c r="O93" s="34"/>
      <c r="P93" s="34"/>
      <c r="Q93" s="34"/>
      <c r="R93" s="34"/>
      <c r="S93" s="34"/>
      <c r="T93" s="34"/>
      <c r="U93" s="34"/>
      <c r="V93" s="34"/>
      <c r="W93" s="34"/>
      <c r="X93" s="34"/>
      <c r="Y93" s="34"/>
      <c r="Z93" s="34"/>
      <c r="AA93" s="34"/>
      <c r="AB93" s="34"/>
      <c r="AC93" s="34"/>
      <c r="AD93" s="34"/>
      <c r="AE93" s="34"/>
      <c r="AF93" s="34"/>
      <c r="AG93" s="34"/>
    </row>
    <row r="94" spans="1:33" x14ac:dyDescent="0.35">
      <c r="A94" s="18" t="s">
        <v>83</v>
      </c>
      <c r="B94" s="19">
        <v>225</v>
      </c>
      <c r="C94" s="18" t="s">
        <v>52</v>
      </c>
      <c r="D94" s="18" t="s">
        <v>89</v>
      </c>
      <c r="E94" s="18" t="s">
        <v>90</v>
      </c>
      <c r="F94" s="53">
        <v>91.9</v>
      </c>
      <c r="G94" s="53"/>
      <c r="H94" s="18"/>
      <c r="I94" s="11" t="str">
        <f>LEFT(Tabel1[[#This Row],[Ruumi tüüp (TALO Tüüpruumide nimestik)]],2)</f>
        <v>33</v>
      </c>
      <c r="J94" s="22" t="s">
        <v>55</v>
      </c>
      <c r="K94" s="67" t="s">
        <v>65</v>
      </c>
      <c r="L94" s="11" t="str">
        <f>IFERROR(VLOOKUP(Tabel1[[#This Row],[Üürnik]],'Lepingu lisa'!$AW$3:$AX$22,2,FALSE),"")</f>
        <v>KOOLI2_02</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row>
    <row r="95" spans="1:33" x14ac:dyDescent="0.35">
      <c r="A95" s="18" t="s">
        <v>83</v>
      </c>
      <c r="B95" s="19" t="s">
        <v>91</v>
      </c>
      <c r="C95" s="18" t="s">
        <v>52</v>
      </c>
      <c r="D95" s="18" t="s">
        <v>63</v>
      </c>
      <c r="E95" s="18" t="s">
        <v>64</v>
      </c>
      <c r="F95" s="53">
        <v>2.1</v>
      </c>
      <c r="G95" s="53"/>
      <c r="H95" s="18"/>
      <c r="I95" s="11" t="str">
        <f>LEFT(Tabel1[[#This Row],[Ruumi tüüp (TALO Tüüpruumide nimestik)]],2)</f>
        <v>91</v>
      </c>
      <c r="J95" s="22" t="s">
        <v>55</v>
      </c>
      <c r="K95" s="67" t="s">
        <v>65</v>
      </c>
      <c r="L95" s="11" t="str">
        <f>IFERROR(VLOOKUP(Tabel1[[#This Row],[Üürnik]],'Lepingu lisa'!$AW$3:$AX$22,2,FALSE),"")</f>
        <v>KOOLI2_02</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35">
      <c r="A96" s="18" t="s">
        <v>83</v>
      </c>
      <c r="B96" s="19" t="s">
        <v>92</v>
      </c>
      <c r="C96" s="18" t="s">
        <v>49</v>
      </c>
      <c r="D96" s="18" t="s">
        <v>50</v>
      </c>
      <c r="E96" s="18" t="s">
        <v>51</v>
      </c>
      <c r="F96" s="53">
        <v>3.5</v>
      </c>
      <c r="G96" s="53"/>
      <c r="H96" s="18"/>
      <c r="I96" s="11" t="str">
        <f>LEFT(Tabel1[[#This Row],[Ruumi tüüp (TALO Tüüpruumide nimestik)]],2)</f>
        <v>99</v>
      </c>
      <c r="J96" s="22"/>
      <c r="K96" s="18"/>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35">
      <c r="A97" s="18" t="s">
        <v>83</v>
      </c>
      <c r="B97" s="19" t="s">
        <v>93</v>
      </c>
      <c r="C97" s="18" t="s">
        <v>49</v>
      </c>
      <c r="D97" s="18" t="s">
        <v>50</v>
      </c>
      <c r="E97" s="18" t="s">
        <v>51</v>
      </c>
      <c r="F97" s="53">
        <v>3.6</v>
      </c>
      <c r="G97" s="53"/>
      <c r="H97" s="18"/>
      <c r="I97" s="11" t="str">
        <f>LEFT(Tabel1[[#This Row],[Ruumi tüüp (TALO Tüüpruumide nimestik)]],2)</f>
        <v>99</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x14ac:dyDescent="0.35">
      <c r="A98" s="18" t="s">
        <v>83</v>
      </c>
      <c r="B98" s="19">
        <v>226</v>
      </c>
      <c r="C98" s="18" t="s">
        <v>52</v>
      </c>
      <c r="D98" s="18" t="s">
        <v>94</v>
      </c>
      <c r="E98" s="18" t="s">
        <v>95</v>
      </c>
      <c r="F98" s="53">
        <v>4.5</v>
      </c>
      <c r="G98" s="53"/>
      <c r="H98" s="18"/>
      <c r="I98" s="11" t="str">
        <f>LEFT(Tabel1[[#This Row],[Ruumi tüüp (TALO Tüüpruumide nimestik)]],2)</f>
        <v>72</v>
      </c>
      <c r="J98" s="42" t="s">
        <v>88</v>
      </c>
      <c r="K98" s="67"/>
      <c r="L98" s="11" t="str">
        <f>IFERROR(VLOOKUP(Tabel1[[#This Row],[Üürnik]],'Lepingu lisa'!$AW$3:$AX$22,2,FALSE),"")</f>
        <v/>
      </c>
      <c r="M98" s="11" t="str">
        <f>IFERROR(VLOOKUP(Tabel1[[#This Row],[Jaotus]],Tabelid!L:M,2,FALSE),"")</f>
        <v>FLOOR</v>
      </c>
      <c r="N98" s="11"/>
      <c r="O98" s="34"/>
      <c r="P98" s="34"/>
      <c r="Q98" s="34"/>
      <c r="R98" s="34"/>
      <c r="S98" s="34"/>
      <c r="T98" s="34"/>
      <c r="U98" s="34"/>
      <c r="V98" s="34"/>
      <c r="W98" s="34"/>
      <c r="X98" s="34"/>
      <c r="Y98" s="34"/>
      <c r="Z98" s="34"/>
      <c r="AA98" s="34"/>
      <c r="AB98" s="34"/>
      <c r="AC98" s="34"/>
      <c r="AD98" s="34"/>
      <c r="AE98" s="34"/>
      <c r="AF98" s="34"/>
      <c r="AG98" s="34"/>
    </row>
    <row r="99" spans="1:33" x14ac:dyDescent="0.35">
      <c r="A99" s="18" t="s">
        <v>83</v>
      </c>
      <c r="B99" s="19" t="s">
        <v>96</v>
      </c>
      <c r="C99" s="18" t="s">
        <v>52</v>
      </c>
      <c r="D99" s="18" t="s">
        <v>66</v>
      </c>
      <c r="E99" s="18" t="s">
        <v>67</v>
      </c>
      <c r="F99" s="53">
        <v>1.6</v>
      </c>
      <c r="G99" s="53"/>
      <c r="H99" s="18"/>
      <c r="I99" s="11" t="str">
        <f>LEFT(Tabel1[[#This Row],[Ruumi tüüp (TALO Tüüpruumide nimestik)]],2)</f>
        <v>73</v>
      </c>
      <c r="J99" s="42" t="s">
        <v>88</v>
      </c>
      <c r="K99" s="67"/>
      <c r="L99" s="11" t="str">
        <f>IFERROR(VLOOKUP(Tabel1[[#This Row],[Üürnik]],'Lepingu lisa'!$AW$3:$AX$22,2,FALSE),"")</f>
        <v/>
      </c>
      <c r="M99" s="11" t="str">
        <f>IFERROR(VLOOKUP(Tabel1[[#This Row],[Jaotus]],Tabelid!L:M,2,FALSE),"")</f>
        <v>FLOOR</v>
      </c>
      <c r="N99" s="11"/>
      <c r="O99" s="34"/>
      <c r="P99" s="34"/>
      <c r="Q99" s="34"/>
      <c r="R99" s="34"/>
      <c r="S99" s="34"/>
      <c r="T99" s="34"/>
      <c r="U99" s="34"/>
      <c r="V99" s="34"/>
      <c r="W99" s="34"/>
      <c r="X99" s="34"/>
      <c r="Y99" s="34"/>
      <c r="Z99" s="34"/>
      <c r="AA99" s="34"/>
      <c r="AB99" s="34"/>
      <c r="AC99" s="34"/>
      <c r="AD99" s="34"/>
      <c r="AE99" s="34"/>
      <c r="AF99" s="34"/>
      <c r="AG99" s="34"/>
    </row>
    <row r="100" spans="1:33" x14ac:dyDescent="0.35">
      <c r="A100" s="18" t="s">
        <v>83</v>
      </c>
      <c r="B100" s="19" t="s">
        <v>97</v>
      </c>
      <c r="C100" s="18" t="s">
        <v>52</v>
      </c>
      <c r="D100" s="18" t="s">
        <v>66</v>
      </c>
      <c r="E100" s="18" t="s">
        <v>67</v>
      </c>
      <c r="F100" s="53">
        <v>1.7</v>
      </c>
      <c r="G100" s="53"/>
      <c r="H100" s="18"/>
      <c r="I100" s="11" t="str">
        <f>LEFT(Tabel1[[#This Row],[Ruumi tüüp (TALO Tüüpruumide nimestik)]],2)</f>
        <v>73</v>
      </c>
      <c r="J100" s="42" t="s">
        <v>88</v>
      </c>
      <c r="K100" s="67"/>
      <c r="L100" s="11" t="str">
        <f>IFERROR(VLOOKUP(Tabel1[[#This Row],[Üürnik]],'Lepingu lisa'!$AW$3:$AX$22,2,FALSE),"")</f>
        <v/>
      </c>
      <c r="M100" s="11" t="str">
        <f>IFERROR(VLOOKUP(Tabel1[[#This Row],[Jaotus]],Tabelid!L:M,2,FALSE),"")</f>
        <v>FLOOR</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5">
      <c r="A101" s="18" t="s">
        <v>83</v>
      </c>
      <c r="B101" s="19">
        <v>227</v>
      </c>
      <c r="C101" s="18" t="s">
        <v>52</v>
      </c>
      <c r="D101" s="18" t="s">
        <v>94</v>
      </c>
      <c r="E101" s="18" t="s">
        <v>95</v>
      </c>
      <c r="F101" s="53">
        <v>4.5</v>
      </c>
      <c r="G101" s="53"/>
      <c r="H101" s="18"/>
      <c r="I101" s="11" t="str">
        <f>LEFT(Tabel1[[#This Row],[Ruumi tüüp (TALO Tüüpruumide nimestik)]],2)</f>
        <v>72</v>
      </c>
      <c r="J101" s="42" t="s">
        <v>88</v>
      </c>
      <c r="K101" s="67"/>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5">
      <c r="A102" s="18" t="s">
        <v>83</v>
      </c>
      <c r="B102" s="19" t="s">
        <v>98</v>
      </c>
      <c r="C102" s="18" t="s">
        <v>52</v>
      </c>
      <c r="D102" s="18" t="s">
        <v>66</v>
      </c>
      <c r="E102" s="18" t="s">
        <v>67</v>
      </c>
      <c r="F102" s="53">
        <v>1.7</v>
      </c>
      <c r="G102" s="53"/>
      <c r="H102" s="18"/>
      <c r="I102" s="11" t="str">
        <f>LEFT(Tabel1[[#This Row],[Ruumi tüüp (TALO Tüüpruumide nimestik)]],2)</f>
        <v>73</v>
      </c>
      <c r="J102" s="42" t="s">
        <v>88</v>
      </c>
      <c r="K102" s="67"/>
      <c r="L102" s="11" t="str">
        <f>IFERROR(VLOOKUP(Tabel1[[#This Row],[Üürnik]],'Lepingu lisa'!$AW$3:$AX$22,2,FALSE),"")</f>
        <v/>
      </c>
      <c r="M102" s="11" t="str">
        <f>IFERROR(VLOOKUP(Tabel1[[#This Row],[Jaotus]],Tabelid!L:M,2,FALSE),"")</f>
        <v>FLOOR</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5">
      <c r="A103" s="18" t="s">
        <v>83</v>
      </c>
      <c r="B103" s="19" t="s">
        <v>99</v>
      </c>
      <c r="C103" s="18" t="s">
        <v>52</v>
      </c>
      <c r="D103" s="18" t="s">
        <v>66</v>
      </c>
      <c r="E103" s="18" t="s">
        <v>67</v>
      </c>
      <c r="F103" s="53">
        <v>1.5</v>
      </c>
      <c r="G103" s="53"/>
      <c r="H103" s="18"/>
      <c r="I103" s="11" t="str">
        <f>LEFT(Tabel1[[#This Row],[Ruumi tüüp (TALO Tüüpruumide nimestik)]],2)</f>
        <v>73</v>
      </c>
      <c r="J103" s="42" t="s">
        <v>88</v>
      </c>
      <c r="K103" s="67"/>
      <c r="L103" s="11" t="str">
        <f>IFERROR(VLOOKUP(Tabel1[[#This Row],[Üürnik]],'Lepingu lisa'!$AW$3:$AX$22,2,FALSE),"")</f>
        <v/>
      </c>
      <c r="M103" s="11" t="str">
        <f>IFERROR(VLOOKUP(Tabel1[[#This Row],[Jaotus]],Tabelid!L:M,2,FALSE),"")</f>
        <v>FLOOR</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5">
      <c r="A104" s="18" t="s">
        <v>83</v>
      </c>
      <c r="B104" s="19">
        <v>228</v>
      </c>
      <c r="C104" s="18" t="s">
        <v>52</v>
      </c>
      <c r="D104" s="18" t="s">
        <v>66</v>
      </c>
      <c r="E104" s="18" t="s">
        <v>67</v>
      </c>
      <c r="F104" s="53">
        <v>5.0999999999999996</v>
      </c>
      <c r="G104" s="53"/>
      <c r="H104" s="18"/>
      <c r="I104" s="11" t="str">
        <f>LEFT(Tabel1[[#This Row],[Ruumi tüüp (TALO Tüüpruumide nimestik)]],2)</f>
        <v>73</v>
      </c>
      <c r="J104" s="42" t="s">
        <v>88</v>
      </c>
      <c r="K104" s="67"/>
      <c r="L104" s="11" t="str">
        <f>IFERROR(VLOOKUP(Tabel1[[#This Row],[Üürnik]],'Lepingu lisa'!$AW$3:$AX$22,2,FALSE),"")</f>
        <v/>
      </c>
      <c r="M104" s="11" t="str">
        <f>IFERROR(VLOOKUP(Tabel1[[#This Row],[Jaotus]],Tabelid!L:M,2,FALSE),"")</f>
        <v>FLOOR</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5">
      <c r="A105" s="18" t="s">
        <v>83</v>
      </c>
      <c r="B105" s="19">
        <v>229</v>
      </c>
      <c r="C105" s="18" t="s">
        <v>52</v>
      </c>
      <c r="D105" s="18" t="s">
        <v>61</v>
      </c>
      <c r="E105" s="18" t="s">
        <v>62</v>
      </c>
      <c r="F105" s="53">
        <v>34.200000000000003</v>
      </c>
      <c r="G105" s="53"/>
      <c r="H105" s="18"/>
      <c r="I105" s="11" t="str">
        <f>LEFT(Tabel1[[#This Row],[Ruumi tüüp (TALO Tüüpruumide nimestik)]],2)</f>
        <v>21</v>
      </c>
      <c r="J105" s="42" t="s">
        <v>55</v>
      </c>
      <c r="K105" s="67" t="s">
        <v>65</v>
      </c>
      <c r="L105" s="11" t="str">
        <f>IFERROR(VLOOKUP(Tabel1[[#This Row],[Üürnik]],'Lepingu lisa'!$AW$3:$AX$22,2,FALSE),"")</f>
        <v>KOOLI2_02</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5">
      <c r="A106" s="18" t="s">
        <v>83</v>
      </c>
      <c r="B106" s="19">
        <v>230</v>
      </c>
      <c r="C106" s="18" t="s">
        <v>52</v>
      </c>
      <c r="D106" s="18" t="s">
        <v>71</v>
      </c>
      <c r="E106" s="18" t="s">
        <v>69</v>
      </c>
      <c r="F106" s="53">
        <v>6.2</v>
      </c>
      <c r="G106" s="53"/>
      <c r="H106" s="18"/>
      <c r="I106" s="11" t="str">
        <f>LEFT(Tabel1[[#This Row],[Ruumi tüüp (TALO Tüüpruumide nimestik)]],2)</f>
        <v>83</v>
      </c>
      <c r="J106" s="42" t="s">
        <v>88</v>
      </c>
      <c r="K106" s="67"/>
      <c r="L106" s="11" t="str">
        <f>IFERROR(VLOOKUP(Tabel1[[#This Row],[Üürnik]],'Lepingu lisa'!$AW$3:$AX$22,2,FALSE),"")</f>
        <v/>
      </c>
      <c r="M106" s="11" t="str">
        <f>IFERROR(VLOOKUP(Tabel1[[#This Row],[Jaotus]],Tabelid!L:M,2,FALSE),"")</f>
        <v>FLOOR</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5">
      <c r="A107" s="18" t="s">
        <v>83</v>
      </c>
      <c r="B107" s="19">
        <v>231</v>
      </c>
      <c r="C107" s="18" t="s">
        <v>52</v>
      </c>
      <c r="D107" s="18" t="s">
        <v>100</v>
      </c>
      <c r="E107" s="18" t="s">
        <v>101</v>
      </c>
      <c r="F107" s="53">
        <v>12.4</v>
      </c>
      <c r="G107" s="53"/>
      <c r="H107" s="18"/>
      <c r="I107" s="11" t="str">
        <f>LEFT(Tabel1[[#This Row],[Ruumi tüüp (TALO Tüüpruumide nimestik)]],2)</f>
        <v>38</v>
      </c>
      <c r="J107" s="42" t="s">
        <v>88</v>
      </c>
      <c r="K107" s="67"/>
      <c r="L107" s="11" t="str">
        <f>IFERROR(VLOOKUP(Tabel1[[#This Row],[Üürnik]],'Lepingu lisa'!$AW$3:$AX$22,2,FALSE),"")</f>
        <v/>
      </c>
      <c r="M107" s="11" t="str">
        <f>IFERROR(VLOOKUP(Tabel1[[#This Row],[Jaotus]],Tabelid!L:M,2,FALSE),"")</f>
        <v>FLOOR</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5">
      <c r="A108" s="18" t="s">
        <v>83</v>
      </c>
      <c r="B108" s="19">
        <v>232</v>
      </c>
      <c r="C108" s="18" t="s">
        <v>45</v>
      </c>
      <c r="D108" s="18" t="s">
        <v>46</v>
      </c>
      <c r="E108" s="18" t="s">
        <v>47</v>
      </c>
      <c r="F108" s="53">
        <v>15.8</v>
      </c>
      <c r="G108" s="53"/>
      <c r="H108" s="18"/>
      <c r="I108" s="11" t="str">
        <f>LEFT(Tabel1[[#This Row],[Ruumi tüüp (TALO Tüüpruumide nimestik)]],2)</f>
        <v>92</v>
      </c>
      <c r="J108" s="42"/>
      <c r="K108" s="67"/>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5">
      <c r="A109" s="18" t="s">
        <v>83</v>
      </c>
      <c r="B109" s="19">
        <v>233</v>
      </c>
      <c r="C109" s="18" t="s">
        <v>52</v>
      </c>
      <c r="D109" s="18" t="s">
        <v>63</v>
      </c>
      <c r="E109" s="18" t="s">
        <v>64</v>
      </c>
      <c r="F109" s="53">
        <v>7.3</v>
      </c>
      <c r="G109" s="53"/>
      <c r="H109" s="18"/>
      <c r="I109" s="11" t="str">
        <f>LEFT(Tabel1[[#This Row],[Ruumi tüüp (TALO Tüüpruumide nimestik)]],2)</f>
        <v>91</v>
      </c>
      <c r="J109" s="42" t="s">
        <v>75</v>
      </c>
      <c r="K109" s="67"/>
      <c r="L109" s="11" t="str">
        <f>IFERROR(VLOOKUP(Tabel1[[#This Row],[Üürnik]],'Lepingu lisa'!$AW$3:$AX$22,2,FALSE),"")</f>
        <v/>
      </c>
      <c r="M109" s="11" t="str">
        <f>IFERROR(VLOOKUP(Tabel1[[#This Row],[Jaotus]],Tabelid!L:M,2,FALSE),"")</f>
        <v>MUU_FLOOR</v>
      </c>
      <c r="N109" s="11"/>
      <c r="O109" s="34"/>
      <c r="P109" s="34">
        <v>1</v>
      </c>
      <c r="Q109" s="34"/>
      <c r="R109" s="34">
        <v>1</v>
      </c>
      <c r="S109" s="34"/>
      <c r="T109" s="34"/>
      <c r="U109" s="34"/>
      <c r="V109" s="34"/>
      <c r="W109" s="34"/>
      <c r="X109" s="34"/>
      <c r="Y109" s="34"/>
      <c r="Z109" s="34"/>
      <c r="AA109" s="34"/>
      <c r="AB109" s="34"/>
      <c r="AC109" s="34"/>
      <c r="AD109" s="34"/>
      <c r="AE109" s="34"/>
      <c r="AF109" s="34"/>
      <c r="AG109" s="34"/>
    </row>
    <row r="110" spans="1:33" x14ac:dyDescent="0.35">
      <c r="A110" s="18" t="s">
        <v>83</v>
      </c>
      <c r="B110" s="19">
        <v>234</v>
      </c>
      <c r="C110" s="18" t="s">
        <v>52</v>
      </c>
      <c r="D110" s="18" t="s">
        <v>74</v>
      </c>
      <c r="E110" s="18" t="s">
        <v>64</v>
      </c>
      <c r="F110" s="53">
        <v>65.3</v>
      </c>
      <c r="G110" s="53"/>
      <c r="H110" s="18"/>
      <c r="I110" s="11" t="str">
        <f>LEFT(Tabel1[[#This Row],[Ruumi tüüp (TALO Tüüpruumide nimestik)]],2)</f>
        <v>91</v>
      </c>
      <c r="J110" s="42" t="s">
        <v>75</v>
      </c>
      <c r="K110" s="67"/>
      <c r="L110" s="11" t="str">
        <f>IFERROR(VLOOKUP(Tabel1[[#This Row],[Üürnik]],'Lepingu lisa'!$AW$3:$AX$22,2,FALSE),"")</f>
        <v/>
      </c>
      <c r="M110" s="11" t="str">
        <f>IFERROR(VLOOKUP(Tabel1[[#This Row],[Jaotus]],Tabelid!L:M,2,FALSE),"")</f>
        <v>MUU_FLOOR</v>
      </c>
      <c r="N110" s="11"/>
      <c r="O110" s="34"/>
      <c r="P110" s="34">
        <v>1</v>
      </c>
      <c r="Q110" s="34"/>
      <c r="R110" s="34">
        <v>1</v>
      </c>
      <c r="S110" s="34"/>
      <c r="T110" s="34"/>
      <c r="U110" s="34"/>
      <c r="V110" s="34"/>
      <c r="W110" s="34"/>
      <c r="X110" s="34"/>
      <c r="Y110" s="34"/>
      <c r="Z110" s="34"/>
      <c r="AA110" s="34"/>
      <c r="AB110" s="34"/>
      <c r="AC110" s="34"/>
      <c r="AD110" s="34"/>
      <c r="AE110" s="34"/>
      <c r="AF110" s="34"/>
      <c r="AG110" s="34"/>
    </row>
    <row r="111" spans="1:33" x14ac:dyDescent="0.35">
      <c r="A111" s="18" t="s">
        <v>83</v>
      </c>
      <c r="B111" s="19">
        <v>235</v>
      </c>
      <c r="C111" s="18" t="s">
        <v>52</v>
      </c>
      <c r="D111" s="18" t="s">
        <v>61</v>
      </c>
      <c r="E111" s="18" t="s">
        <v>62</v>
      </c>
      <c r="F111" s="53">
        <v>16.399999999999999</v>
      </c>
      <c r="G111" s="53"/>
      <c r="H111" s="18"/>
      <c r="I111" s="11" t="str">
        <f>LEFT(Tabel1[[#This Row],[Ruumi tüüp (TALO Tüüpruumide nimestik)]],2)</f>
        <v>21</v>
      </c>
      <c r="J111" s="42" t="s">
        <v>55</v>
      </c>
      <c r="K111" s="67" t="s">
        <v>65</v>
      </c>
      <c r="L111" s="11" t="str">
        <f>IFERROR(VLOOKUP(Tabel1[[#This Row],[Üürnik]],'Lepingu lisa'!$AW$3:$AX$22,2,FALSE),"")</f>
        <v>KOOLI2_02</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5">
      <c r="A112" s="18" t="s">
        <v>83</v>
      </c>
      <c r="B112" s="19">
        <v>236</v>
      </c>
      <c r="C112" s="18" t="s">
        <v>52</v>
      </c>
      <c r="D112" s="18" t="s">
        <v>61</v>
      </c>
      <c r="E112" s="18" t="s">
        <v>62</v>
      </c>
      <c r="F112" s="53">
        <v>15.8</v>
      </c>
      <c r="G112" s="53"/>
      <c r="H112" s="18"/>
      <c r="I112" s="11" t="str">
        <f>LEFT(Tabel1[[#This Row],[Ruumi tüüp (TALO Tüüpruumide nimestik)]],2)</f>
        <v>21</v>
      </c>
      <c r="J112" s="42" t="s">
        <v>55</v>
      </c>
      <c r="K112" s="67" t="s">
        <v>65</v>
      </c>
      <c r="L112" s="11" t="str">
        <f>IFERROR(VLOOKUP(Tabel1[[#This Row],[Üürnik]],'Lepingu lisa'!$AW$3:$AX$22,2,FALSE),"")</f>
        <v>KOOLI2_02</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5">
      <c r="A113" s="18" t="s">
        <v>83</v>
      </c>
      <c r="B113" s="19">
        <v>237</v>
      </c>
      <c r="C113" s="18" t="s">
        <v>52</v>
      </c>
      <c r="D113" s="18" t="s">
        <v>61</v>
      </c>
      <c r="E113" s="18" t="s">
        <v>62</v>
      </c>
      <c r="F113" s="53">
        <v>15.9</v>
      </c>
      <c r="G113" s="53"/>
      <c r="H113" s="18"/>
      <c r="I113" s="11" t="str">
        <f>LEFT(Tabel1[[#This Row],[Ruumi tüüp (TALO Tüüpruumide nimestik)]],2)</f>
        <v>21</v>
      </c>
      <c r="J113" s="42" t="s">
        <v>55</v>
      </c>
      <c r="K113" s="67" t="s">
        <v>65</v>
      </c>
      <c r="L113" s="11" t="str">
        <f>IFERROR(VLOOKUP(Tabel1[[#This Row],[Üürnik]],'Lepingu lisa'!$AW$3:$AX$22,2,FALSE),"")</f>
        <v>KOOLI2_02</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5">
      <c r="A114" s="18" t="s">
        <v>83</v>
      </c>
      <c r="B114" s="19">
        <v>238</v>
      </c>
      <c r="C114" s="18" t="s">
        <v>52</v>
      </c>
      <c r="D114" s="18" t="s">
        <v>61</v>
      </c>
      <c r="E114" s="18" t="s">
        <v>62</v>
      </c>
      <c r="F114" s="53">
        <v>23.6</v>
      </c>
      <c r="G114" s="53"/>
      <c r="H114" s="18"/>
      <c r="I114" s="11" t="str">
        <f>LEFT(Tabel1[[#This Row],[Ruumi tüüp (TALO Tüüpruumide nimestik)]],2)</f>
        <v>21</v>
      </c>
      <c r="J114" s="42" t="s">
        <v>55</v>
      </c>
      <c r="K114" s="67" t="s">
        <v>65</v>
      </c>
      <c r="L114" s="11" t="str">
        <f>IFERROR(VLOOKUP(Tabel1[[#This Row],[Üürnik]],'Lepingu lisa'!$AW$3:$AX$22,2,FALSE),"")</f>
        <v>KOOLI2_02</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5">
      <c r="A115" s="18" t="s">
        <v>83</v>
      </c>
      <c r="B115" s="19">
        <v>239</v>
      </c>
      <c r="C115" s="18" t="s">
        <v>52</v>
      </c>
      <c r="D115" s="18" t="s">
        <v>84</v>
      </c>
      <c r="E115" s="18" t="s">
        <v>85</v>
      </c>
      <c r="F115" s="53">
        <v>10.5</v>
      </c>
      <c r="G115" s="53"/>
      <c r="H115" s="18"/>
      <c r="I115" s="11" t="str">
        <f>LEFT(Tabel1[[#This Row],[Ruumi tüüp (TALO Tüüpruumide nimestik)]],2)</f>
        <v>48</v>
      </c>
      <c r="J115" s="42" t="s">
        <v>75</v>
      </c>
      <c r="K115" s="67"/>
      <c r="L115" s="11" t="str">
        <f>IFERROR(VLOOKUP(Tabel1[[#This Row],[Üürnik]],'Lepingu lisa'!$AW$3:$AX$22,2,FALSE),"")</f>
        <v/>
      </c>
      <c r="M115" s="11" t="str">
        <f>IFERROR(VLOOKUP(Tabel1[[#This Row],[Jaotus]],Tabelid!L:M,2,FALSE),"")</f>
        <v>MUU_FLOOR</v>
      </c>
      <c r="N115" s="11"/>
      <c r="O115" s="34"/>
      <c r="P115" s="34">
        <v>1</v>
      </c>
      <c r="Q115" s="34"/>
      <c r="R115" s="34">
        <v>1</v>
      </c>
      <c r="S115" s="34"/>
      <c r="T115" s="34"/>
      <c r="U115" s="34"/>
      <c r="V115" s="34"/>
      <c r="W115" s="34"/>
      <c r="X115" s="34"/>
      <c r="Y115" s="34"/>
      <c r="Z115" s="34"/>
      <c r="AA115" s="34"/>
      <c r="AB115" s="34"/>
      <c r="AC115" s="34"/>
      <c r="AD115" s="34"/>
      <c r="AE115" s="34"/>
      <c r="AF115" s="34"/>
      <c r="AG115" s="34"/>
    </row>
    <row r="116" spans="1:33" x14ac:dyDescent="0.35">
      <c r="A116" s="18" t="s">
        <v>83</v>
      </c>
      <c r="B116" s="19" t="s">
        <v>102</v>
      </c>
      <c r="C116" s="18" t="s">
        <v>49</v>
      </c>
      <c r="D116" s="18" t="s">
        <v>50</v>
      </c>
      <c r="E116" s="18" t="s">
        <v>51</v>
      </c>
      <c r="F116" s="53">
        <v>1.1000000000000001</v>
      </c>
      <c r="G116" s="53"/>
      <c r="H116" s="18"/>
      <c r="I116" s="11" t="str">
        <f>LEFT(Tabel1[[#This Row],[Ruumi tüüp (TALO Tüüpruumide nimestik)]],2)</f>
        <v>99</v>
      </c>
      <c r="J116" s="22"/>
      <c r="K116" s="18"/>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5">
      <c r="A117" s="18" t="s">
        <v>83</v>
      </c>
      <c r="B117" s="19">
        <v>240</v>
      </c>
      <c r="C117" s="18" t="s">
        <v>52</v>
      </c>
      <c r="D117" s="18" t="s">
        <v>66</v>
      </c>
      <c r="E117" s="18" t="s">
        <v>67</v>
      </c>
      <c r="F117" s="53">
        <v>1.7</v>
      </c>
      <c r="G117" s="53"/>
      <c r="H117" s="18"/>
      <c r="I117" s="11" t="str">
        <f>LEFT(Tabel1[[#This Row],[Ruumi tüüp (TALO Tüüpruumide nimestik)]],2)</f>
        <v>73</v>
      </c>
      <c r="J117" s="22" t="s">
        <v>75</v>
      </c>
      <c r="K117" s="18"/>
      <c r="L117" s="11" t="str">
        <f>IFERROR(VLOOKUP(Tabel1[[#This Row],[Üürnik]],'Lepingu lisa'!$AW$3:$AX$22,2,FALSE),"")</f>
        <v/>
      </c>
      <c r="M117" s="11" t="str">
        <f>IFERROR(VLOOKUP(Tabel1[[#This Row],[Jaotus]],Tabelid!L:M,2,FALSE),"")</f>
        <v>MUU_FLOOR</v>
      </c>
      <c r="N117" s="11"/>
      <c r="O117" s="34"/>
      <c r="P117" s="34">
        <v>1</v>
      </c>
      <c r="Q117" s="34"/>
      <c r="R117" s="34">
        <v>1</v>
      </c>
      <c r="S117" s="34"/>
      <c r="T117" s="34"/>
      <c r="U117" s="34"/>
      <c r="V117" s="34"/>
      <c r="W117" s="34"/>
      <c r="X117" s="34"/>
      <c r="Y117" s="34"/>
      <c r="Z117" s="34"/>
      <c r="AA117" s="34"/>
      <c r="AB117" s="34"/>
      <c r="AC117" s="34"/>
      <c r="AD117" s="34"/>
      <c r="AE117" s="34"/>
      <c r="AF117" s="34"/>
      <c r="AG117" s="34"/>
    </row>
    <row r="118" spans="1:33" x14ac:dyDescent="0.35">
      <c r="A118" s="18" t="s">
        <v>83</v>
      </c>
      <c r="B118" s="19">
        <v>241</v>
      </c>
      <c r="C118" s="18" t="s">
        <v>52</v>
      </c>
      <c r="D118" s="18" t="s">
        <v>66</v>
      </c>
      <c r="E118" s="18" t="s">
        <v>67</v>
      </c>
      <c r="F118" s="53">
        <v>1.5</v>
      </c>
      <c r="G118" s="53"/>
      <c r="H118" s="18"/>
      <c r="I118" s="11" t="str">
        <f>LEFT(Tabel1[[#This Row],[Ruumi tüüp (TALO Tüüpruumide nimestik)]],2)</f>
        <v>73</v>
      </c>
      <c r="J118" s="22" t="s">
        <v>75</v>
      </c>
      <c r="K118" s="18"/>
      <c r="L118" s="11" t="str">
        <f>IFERROR(VLOOKUP(Tabel1[[#This Row],[Üürnik]],'Lepingu lisa'!$AW$3:$AX$22,2,FALSE),"")</f>
        <v/>
      </c>
      <c r="M118" s="11" t="str">
        <f>IFERROR(VLOOKUP(Tabel1[[#This Row],[Jaotus]],Tabelid!L:M,2,FALSE),"")</f>
        <v>MUU_FLOOR</v>
      </c>
      <c r="N118" s="11"/>
      <c r="O118" s="34"/>
      <c r="P118" s="34">
        <v>1</v>
      </c>
      <c r="Q118" s="34"/>
      <c r="R118" s="34">
        <v>1</v>
      </c>
      <c r="S118" s="34"/>
      <c r="T118" s="34"/>
      <c r="U118" s="34"/>
      <c r="V118" s="34"/>
      <c r="W118" s="34"/>
      <c r="X118" s="34"/>
      <c r="Y118" s="34"/>
      <c r="Z118" s="34"/>
      <c r="AA118" s="34"/>
      <c r="AB118" s="34"/>
      <c r="AC118" s="34"/>
      <c r="AD118" s="34"/>
      <c r="AE118" s="34"/>
      <c r="AF118" s="34"/>
      <c r="AG118" s="34"/>
    </row>
    <row r="119" spans="1:33" x14ac:dyDescent="0.35">
      <c r="A119" s="18" t="s">
        <v>83</v>
      </c>
      <c r="B119" s="19">
        <v>242</v>
      </c>
      <c r="C119" s="18" t="s">
        <v>52</v>
      </c>
      <c r="D119" s="18" t="s">
        <v>61</v>
      </c>
      <c r="E119" s="18" t="s">
        <v>62</v>
      </c>
      <c r="F119" s="53">
        <v>25.1</v>
      </c>
      <c r="G119" s="53"/>
      <c r="H119" s="18"/>
      <c r="I119" s="11" t="str">
        <f>LEFT(Tabel1[[#This Row],[Ruumi tüüp (TALO Tüüpruumide nimestik)]],2)</f>
        <v>21</v>
      </c>
      <c r="J119" s="22" t="s">
        <v>55</v>
      </c>
      <c r="K119" s="67" t="s">
        <v>65</v>
      </c>
      <c r="L119" s="11" t="str">
        <f>IFERROR(VLOOKUP(Tabel1[[#This Row],[Üürnik]],'Lepingu lisa'!$AW$3:$AX$22,2,FALSE),"")</f>
        <v>KOOLI2_02</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5">
      <c r="A120" s="18" t="s">
        <v>83</v>
      </c>
      <c r="B120" s="19">
        <v>243</v>
      </c>
      <c r="C120" s="18" t="s">
        <v>52</v>
      </c>
      <c r="D120" s="18" t="s">
        <v>61</v>
      </c>
      <c r="E120" s="18" t="s">
        <v>62</v>
      </c>
      <c r="F120" s="53">
        <v>18.5</v>
      </c>
      <c r="G120" s="53"/>
      <c r="H120" s="18"/>
      <c r="I120" s="11" t="str">
        <f>LEFT(Tabel1[[#This Row],[Ruumi tüüp (TALO Tüüpruumide nimestik)]],2)</f>
        <v>21</v>
      </c>
      <c r="J120" s="22" t="s">
        <v>55</v>
      </c>
      <c r="K120" s="67" t="s">
        <v>65</v>
      </c>
      <c r="L120" s="11" t="str">
        <f>IFERROR(VLOOKUP(Tabel1[[#This Row],[Üürnik]],'Lepingu lisa'!$AW$3:$AX$22,2,FALSE),"")</f>
        <v>KOOLI2_02</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5">
      <c r="A121" s="18" t="s">
        <v>83</v>
      </c>
      <c r="B121" s="19">
        <v>244</v>
      </c>
      <c r="C121" s="18" t="s">
        <v>52</v>
      </c>
      <c r="D121" s="18" t="s">
        <v>61</v>
      </c>
      <c r="E121" s="18" t="s">
        <v>62</v>
      </c>
      <c r="F121" s="53">
        <v>31.6</v>
      </c>
      <c r="G121" s="53"/>
      <c r="H121" s="18"/>
      <c r="I121" s="11" t="str">
        <f>LEFT(Tabel1[[#This Row],[Ruumi tüüp (TALO Tüüpruumide nimestik)]],2)</f>
        <v>21</v>
      </c>
      <c r="J121" s="22" t="s">
        <v>55</v>
      </c>
      <c r="K121" s="67" t="s">
        <v>65</v>
      </c>
      <c r="L121" s="11" t="str">
        <f>IFERROR(VLOOKUP(Tabel1[[#This Row],[Üürnik]],'Lepingu lisa'!$AW$3:$AX$22,2,FALSE),"")</f>
        <v>KOOLI2_02</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5">
      <c r="A122" s="18" t="s">
        <v>83</v>
      </c>
      <c r="B122" s="19">
        <v>245</v>
      </c>
      <c r="C122" s="18" t="s">
        <v>52</v>
      </c>
      <c r="D122" s="18" t="s">
        <v>61</v>
      </c>
      <c r="E122" s="18" t="s">
        <v>62</v>
      </c>
      <c r="F122" s="53">
        <v>23.3</v>
      </c>
      <c r="G122" s="53"/>
      <c r="H122" s="67"/>
      <c r="I122" s="68" t="str">
        <f>LEFT(Tabel1[[#This Row],[Ruumi tüüp (TALO Tüüpruumide nimestik)]],2)</f>
        <v>21</v>
      </c>
      <c r="J122" s="42" t="s">
        <v>55</v>
      </c>
      <c r="K122" s="67" t="s">
        <v>103</v>
      </c>
      <c r="L122" s="11" t="str">
        <f>IFERROR(VLOOKUP(Tabel1[[#This Row],[Üürnik]],'Lepingu lisa'!$AW$3:$AX$22,2,FALSE),"")</f>
        <v>KOOLI2_04</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5">
      <c r="A123" s="18" t="s">
        <v>83</v>
      </c>
      <c r="B123" s="19">
        <v>246</v>
      </c>
      <c r="C123" s="18" t="s">
        <v>52</v>
      </c>
      <c r="D123" s="18" t="s">
        <v>61</v>
      </c>
      <c r="E123" s="18" t="s">
        <v>62</v>
      </c>
      <c r="F123" s="53">
        <v>17.899999999999999</v>
      </c>
      <c r="G123" s="53"/>
      <c r="H123" s="67"/>
      <c r="I123" s="68" t="str">
        <f>LEFT(Tabel1[[#This Row],[Ruumi tüüp (TALO Tüüpruumide nimestik)]],2)</f>
        <v>21</v>
      </c>
      <c r="J123" s="42" t="s">
        <v>55</v>
      </c>
      <c r="K123" s="67" t="s">
        <v>103</v>
      </c>
      <c r="L123" s="11" t="str">
        <f>IFERROR(VLOOKUP(Tabel1[[#This Row],[Üürnik]],'Lepingu lisa'!$AW$3:$AX$22,2,FALSE),"")</f>
        <v>KOOLI2_04</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5">
      <c r="A124" s="18" t="s">
        <v>104</v>
      </c>
      <c r="B124" s="19">
        <v>301</v>
      </c>
      <c r="C124" s="18" t="s">
        <v>45</v>
      </c>
      <c r="D124" s="18" t="s">
        <v>46</v>
      </c>
      <c r="E124" s="18" t="s">
        <v>47</v>
      </c>
      <c r="F124" s="53">
        <v>15.3</v>
      </c>
      <c r="G124" s="53"/>
      <c r="H124" s="67"/>
      <c r="I124" s="68" t="str">
        <f>LEFT(Tabel1[[#This Row],[Ruumi tüüp (TALO Tüüpruumide nimestik)]],2)</f>
        <v>92</v>
      </c>
      <c r="J124" s="4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5">
      <c r="A125" s="18" t="s">
        <v>104</v>
      </c>
      <c r="B125" s="19">
        <v>302</v>
      </c>
      <c r="C125" s="18" t="s">
        <v>52</v>
      </c>
      <c r="D125" s="18" t="s">
        <v>74</v>
      </c>
      <c r="E125" s="18" t="s">
        <v>64</v>
      </c>
      <c r="F125" s="53">
        <v>52.4</v>
      </c>
      <c r="G125" s="53"/>
      <c r="H125" s="67" t="s">
        <v>306</v>
      </c>
      <c r="I125" s="68" t="str">
        <f>LEFT(Tabel1[[#This Row],[Ruumi tüüp (TALO Tüüpruumide nimestik)]],2)</f>
        <v>91</v>
      </c>
      <c r="J125" s="42" t="s">
        <v>75</v>
      </c>
      <c r="K125" s="66"/>
      <c r="L125" s="11" t="str">
        <f>IFERROR(VLOOKUP(Tabel1[[#This Row],[Üürnik]],'Lepingu lisa'!$AW$3:$AX$22,2,FALSE),"")</f>
        <v/>
      </c>
      <c r="M125" s="11" t="str">
        <f>IFERROR(VLOOKUP(Tabel1[[#This Row],[Jaotus]],Tabelid!L:M,2,FALSE),"")</f>
        <v>MUU_FLOOR</v>
      </c>
      <c r="N125" s="11"/>
      <c r="O125" s="34"/>
      <c r="P125" s="34"/>
      <c r="Q125" s="34">
        <v>0</v>
      </c>
      <c r="R125" s="34">
        <v>1</v>
      </c>
      <c r="S125" s="34"/>
      <c r="T125" s="34"/>
      <c r="U125" s="34"/>
      <c r="V125" s="34"/>
      <c r="W125" s="34"/>
      <c r="X125" s="34"/>
      <c r="Y125" s="34">
        <v>1</v>
      </c>
      <c r="Z125" s="34">
        <v>0</v>
      </c>
      <c r="AA125" s="34"/>
      <c r="AB125" s="34"/>
      <c r="AC125" s="34"/>
      <c r="AD125" s="34"/>
      <c r="AE125" s="34"/>
      <c r="AF125" s="34"/>
      <c r="AG125" s="34"/>
    </row>
    <row r="126" spans="1:33" x14ac:dyDescent="0.35">
      <c r="A126" s="18" t="s">
        <v>104</v>
      </c>
      <c r="B126" s="19">
        <v>303</v>
      </c>
      <c r="C126" s="18" t="s">
        <v>52</v>
      </c>
      <c r="D126" s="18" t="s">
        <v>61</v>
      </c>
      <c r="E126" s="18" t="s">
        <v>62</v>
      </c>
      <c r="F126" s="53">
        <v>8.6999999999999993</v>
      </c>
      <c r="G126" s="53"/>
      <c r="H126" s="67"/>
      <c r="I126" s="68" t="str">
        <f>LEFT(Tabel1[[#This Row],[Ruumi tüüp (TALO Tüüpruumide nimestik)]],2)</f>
        <v>21</v>
      </c>
      <c r="J126" s="42" t="s">
        <v>55</v>
      </c>
      <c r="K126" s="67" t="s">
        <v>309</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5">
      <c r="A127" s="18" t="s">
        <v>104</v>
      </c>
      <c r="B127" s="19">
        <v>304</v>
      </c>
      <c r="C127" s="18" t="s">
        <v>52</v>
      </c>
      <c r="D127" s="18" t="s">
        <v>61</v>
      </c>
      <c r="E127" s="18" t="s">
        <v>62</v>
      </c>
      <c r="F127" s="53">
        <v>10.199999999999999</v>
      </c>
      <c r="G127" s="53"/>
      <c r="H127" s="67"/>
      <c r="I127" s="68" t="str">
        <f>LEFT(Tabel1[[#This Row],[Ruumi tüüp (TALO Tüüpruumide nimestik)]],2)</f>
        <v>21</v>
      </c>
      <c r="J127" s="42" t="s">
        <v>55</v>
      </c>
      <c r="K127" s="67" t="s">
        <v>309</v>
      </c>
      <c r="L127" s="11" t="str">
        <f>IFERROR(VLOOKUP(Tabel1[[#This Row],[Üürnik]],'Lepingu lisa'!$AW$3:$AX$22,2,FALSE),"")</f>
        <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5">
      <c r="A128" s="18" t="s">
        <v>104</v>
      </c>
      <c r="B128" s="19">
        <v>305</v>
      </c>
      <c r="C128" s="18" t="s">
        <v>52</v>
      </c>
      <c r="D128" s="18" t="s">
        <v>61</v>
      </c>
      <c r="E128" s="18" t="s">
        <v>62</v>
      </c>
      <c r="F128" s="53">
        <v>12.5</v>
      </c>
      <c r="G128" s="53"/>
      <c r="H128" s="67"/>
      <c r="I128" s="68" t="str">
        <f>LEFT(Tabel1[[#This Row],[Ruumi tüüp (TALO Tüüpruumide nimestik)]],2)</f>
        <v>21</v>
      </c>
      <c r="J128" s="42" t="s">
        <v>55</v>
      </c>
      <c r="K128" s="67" t="s">
        <v>309</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5">
      <c r="A129" s="18" t="s">
        <v>104</v>
      </c>
      <c r="B129" s="19">
        <v>306</v>
      </c>
      <c r="C129" s="18" t="s">
        <v>52</v>
      </c>
      <c r="D129" s="18" t="s">
        <v>66</v>
      </c>
      <c r="E129" s="18" t="s">
        <v>67</v>
      </c>
      <c r="F129" s="53">
        <v>2.7</v>
      </c>
      <c r="G129" s="53"/>
      <c r="H129" s="67" t="s">
        <v>306</v>
      </c>
      <c r="I129" s="68" t="str">
        <f>LEFT(Tabel1[[#This Row],[Ruumi tüüp (TALO Tüüpruumide nimestik)]],2)</f>
        <v>73</v>
      </c>
      <c r="J129" s="42" t="s">
        <v>75</v>
      </c>
      <c r="K129" s="66"/>
      <c r="L129" s="11" t="str">
        <f>IFERROR(VLOOKUP(Tabel1[[#This Row],[Üürnik]],'Lepingu lisa'!$AW$3:$AX$22,2,FALSE),"")</f>
        <v/>
      </c>
      <c r="M129" s="11" t="str">
        <f>IFERROR(VLOOKUP(Tabel1[[#This Row],[Jaotus]],Tabelid!L:M,2,FALSE),"")</f>
        <v>MUU_FLOOR</v>
      </c>
      <c r="N129" s="11"/>
      <c r="O129" s="34"/>
      <c r="P129" s="34"/>
      <c r="Q129" s="34">
        <v>0</v>
      </c>
      <c r="R129" s="34">
        <v>1</v>
      </c>
      <c r="S129" s="34"/>
      <c r="T129" s="34"/>
      <c r="U129" s="34"/>
      <c r="V129" s="34"/>
      <c r="W129" s="34"/>
      <c r="X129" s="34"/>
      <c r="Y129" s="34">
        <v>1</v>
      </c>
      <c r="Z129" s="34">
        <v>0</v>
      </c>
      <c r="AA129" s="34"/>
      <c r="AB129" s="34"/>
      <c r="AC129" s="34"/>
      <c r="AD129" s="34"/>
      <c r="AE129" s="34"/>
      <c r="AF129" s="34"/>
      <c r="AG129" s="34"/>
    </row>
    <row r="130" spans="1:33" x14ac:dyDescent="0.35">
      <c r="A130" s="18" t="s">
        <v>104</v>
      </c>
      <c r="B130" s="19">
        <v>307</v>
      </c>
      <c r="C130" s="18" t="s">
        <v>52</v>
      </c>
      <c r="D130" s="18" t="s">
        <v>66</v>
      </c>
      <c r="E130" s="18" t="s">
        <v>67</v>
      </c>
      <c r="F130" s="53">
        <v>2.8</v>
      </c>
      <c r="G130" s="53"/>
      <c r="H130" s="67" t="s">
        <v>306</v>
      </c>
      <c r="I130" s="68" t="str">
        <f>LEFT(Tabel1[[#This Row],[Ruumi tüüp (TALO Tüüpruumide nimestik)]],2)</f>
        <v>73</v>
      </c>
      <c r="J130" s="42" t="s">
        <v>75</v>
      </c>
      <c r="K130" s="66"/>
      <c r="L130" s="11" t="str">
        <f>IFERROR(VLOOKUP(Tabel1[[#This Row],[Üürnik]],'Lepingu lisa'!$AW$3:$AX$22,2,FALSE),"")</f>
        <v/>
      </c>
      <c r="M130" s="11" t="str">
        <f>IFERROR(VLOOKUP(Tabel1[[#This Row],[Jaotus]],Tabelid!L:M,2,FALSE),"")</f>
        <v>MUU_FLOOR</v>
      </c>
      <c r="N130" s="11"/>
      <c r="O130" s="34"/>
      <c r="P130" s="34"/>
      <c r="Q130" s="34">
        <v>0</v>
      </c>
      <c r="R130" s="34">
        <v>1</v>
      </c>
      <c r="S130" s="34"/>
      <c r="T130" s="34"/>
      <c r="U130" s="34"/>
      <c r="V130" s="34"/>
      <c r="W130" s="34"/>
      <c r="X130" s="34"/>
      <c r="Y130" s="34">
        <v>1</v>
      </c>
      <c r="Z130" s="34">
        <v>0</v>
      </c>
      <c r="AA130" s="34"/>
      <c r="AB130" s="34"/>
      <c r="AC130" s="34"/>
      <c r="AD130" s="34"/>
      <c r="AE130" s="34"/>
      <c r="AF130" s="34"/>
      <c r="AG130" s="34"/>
    </row>
    <row r="131" spans="1:33" x14ac:dyDescent="0.35">
      <c r="A131" s="18" t="s">
        <v>104</v>
      </c>
      <c r="B131" s="19">
        <v>308</v>
      </c>
      <c r="C131" s="18" t="s">
        <v>52</v>
      </c>
      <c r="D131" s="18" t="s">
        <v>84</v>
      </c>
      <c r="E131" s="18" t="s">
        <v>85</v>
      </c>
      <c r="F131" s="53">
        <v>17.899999999999999</v>
      </c>
      <c r="G131" s="53"/>
      <c r="H131" s="67" t="s">
        <v>306</v>
      </c>
      <c r="I131" s="68" t="str">
        <f>LEFT(Tabel1[[#This Row],[Ruumi tüüp (TALO Tüüpruumide nimestik)]],2)</f>
        <v>48</v>
      </c>
      <c r="J131" s="42" t="s">
        <v>75</v>
      </c>
      <c r="K131" s="66"/>
      <c r="L131" s="11" t="str">
        <f>IFERROR(VLOOKUP(Tabel1[[#This Row],[Üürnik]],'Lepingu lisa'!$AW$3:$AX$22,2,FALSE),"")</f>
        <v/>
      </c>
      <c r="M131" s="11" t="str">
        <f>IFERROR(VLOOKUP(Tabel1[[#This Row],[Jaotus]],Tabelid!L:M,2,FALSE),"")</f>
        <v>MUU_FLOOR</v>
      </c>
      <c r="N131" s="11"/>
      <c r="O131" s="34"/>
      <c r="P131" s="34"/>
      <c r="Q131" s="34">
        <v>0</v>
      </c>
      <c r="R131" s="34">
        <v>1</v>
      </c>
      <c r="S131" s="34"/>
      <c r="T131" s="34"/>
      <c r="U131" s="34"/>
      <c r="V131" s="34"/>
      <c r="W131" s="34"/>
      <c r="X131" s="34"/>
      <c r="Y131" s="34">
        <v>1</v>
      </c>
      <c r="Z131" s="34">
        <v>0</v>
      </c>
      <c r="AA131" s="34"/>
      <c r="AB131" s="34"/>
      <c r="AC131" s="34"/>
      <c r="AD131" s="34"/>
      <c r="AE131" s="34"/>
      <c r="AF131" s="34"/>
      <c r="AG131" s="34"/>
    </row>
    <row r="132" spans="1:33" x14ac:dyDescent="0.35">
      <c r="A132" s="18" t="s">
        <v>104</v>
      </c>
      <c r="B132" s="19">
        <v>309</v>
      </c>
      <c r="C132" s="18" t="s">
        <v>52</v>
      </c>
      <c r="D132" s="18" t="s">
        <v>61</v>
      </c>
      <c r="E132" s="18" t="s">
        <v>62</v>
      </c>
      <c r="F132" s="53">
        <v>16</v>
      </c>
      <c r="G132" s="53"/>
      <c r="H132" s="67"/>
      <c r="I132" s="68" t="str">
        <f>LEFT(Tabel1[[#This Row],[Ruumi tüüp (TALO Tüüpruumide nimestik)]],2)</f>
        <v>21</v>
      </c>
      <c r="J132" s="42" t="s">
        <v>55</v>
      </c>
      <c r="K132" s="67" t="s">
        <v>309</v>
      </c>
      <c r="L132" s="11" t="str">
        <f>IFERROR(VLOOKUP(Tabel1[[#This Row],[Üürnik]],'Lepingu lisa'!$AW$3:$AX$22,2,FALSE),"")</f>
        <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5">
      <c r="A133" s="18" t="s">
        <v>104</v>
      </c>
      <c r="B133" s="19">
        <v>310</v>
      </c>
      <c r="C133" s="18" t="s">
        <v>52</v>
      </c>
      <c r="D133" s="18" t="s">
        <v>61</v>
      </c>
      <c r="E133" s="18" t="s">
        <v>62</v>
      </c>
      <c r="F133" s="53">
        <v>17.8</v>
      </c>
      <c r="G133" s="53"/>
      <c r="H133" s="67"/>
      <c r="I133" s="68" t="str">
        <f>LEFT(Tabel1[[#This Row],[Ruumi tüüp (TALO Tüüpruumide nimestik)]],2)</f>
        <v>21</v>
      </c>
      <c r="J133" s="42" t="s">
        <v>55</v>
      </c>
      <c r="K133" s="67" t="s">
        <v>309</v>
      </c>
      <c r="L133" s="11" t="str">
        <f>IFERROR(VLOOKUP(Tabel1[[#This Row],[Üürnik]],'Lepingu lisa'!$AW$3:$AX$22,2,FALSE),"")</f>
        <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5">
      <c r="A134" s="18" t="s">
        <v>104</v>
      </c>
      <c r="B134" s="19">
        <v>311</v>
      </c>
      <c r="C134" s="18" t="s">
        <v>52</v>
      </c>
      <c r="D134" s="18" t="s">
        <v>61</v>
      </c>
      <c r="E134" s="18" t="s">
        <v>62</v>
      </c>
      <c r="F134" s="53">
        <v>16.899999999999999</v>
      </c>
      <c r="G134" s="53"/>
      <c r="H134" s="67"/>
      <c r="I134" s="68" t="str">
        <f>LEFT(Tabel1[[#This Row],[Ruumi tüüp (TALO Tüüpruumide nimestik)]],2)</f>
        <v>21</v>
      </c>
      <c r="J134" s="42" t="s">
        <v>55</v>
      </c>
      <c r="K134" s="67" t="s">
        <v>309</v>
      </c>
      <c r="L134" s="11" t="str">
        <f>IFERROR(VLOOKUP(Tabel1[[#This Row],[Üürnik]],'Lepingu lisa'!$AW$3:$AX$22,2,FALSE),"")</f>
        <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5">
      <c r="A135" s="18" t="s">
        <v>104</v>
      </c>
      <c r="B135" s="19">
        <v>312</v>
      </c>
      <c r="C135" s="18" t="s">
        <v>52</v>
      </c>
      <c r="D135" s="18" t="s">
        <v>61</v>
      </c>
      <c r="E135" s="18" t="s">
        <v>62</v>
      </c>
      <c r="F135" s="53">
        <v>16.7</v>
      </c>
      <c r="G135" s="53"/>
      <c r="H135" s="67"/>
      <c r="I135" s="68" t="str">
        <f>LEFT(Tabel1[[#This Row],[Ruumi tüüp (TALO Tüüpruumide nimestik)]],2)</f>
        <v>21</v>
      </c>
      <c r="J135" s="42" t="s">
        <v>55</v>
      </c>
      <c r="K135" s="67" t="s">
        <v>309</v>
      </c>
      <c r="L135" s="11" t="str">
        <f>IFERROR(VLOOKUP(Tabel1[[#This Row],[Üürnik]],'Lepingu lisa'!$AW$3:$AX$22,2,FALSE),"")</f>
        <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5">
      <c r="A136" s="18" t="s">
        <v>104</v>
      </c>
      <c r="B136" s="19">
        <v>313</v>
      </c>
      <c r="C136" s="18" t="s">
        <v>52</v>
      </c>
      <c r="D136" s="18" t="s">
        <v>61</v>
      </c>
      <c r="E136" s="18" t="s">
        <v>62</v>
      </c>
      <c r="F136" s="53">
        <v>13.8</v>
      </c>
      <c r="G136" s="53"/>
      <c r="H136" s="67"/>
      <c r="I136" s="68" t="str">
        <f>LEFT(Tabel1[[#This Row],[Ruumi tüüp (TALO Tüüpruumide nimestik)]],2)</f>
        <v>21</v>
      </c>
      <c r="J136" s="42" t="s">
        <v>55</v>
      </c>
      <c r="K136" s="67" t="s">
        <v>309</v>
      </c>
      <c r="L136" s="11" t="str">
        <f>IFERROR(VLOOKUP(Tabel1[[#This Row],[Üürnik]],'Lepingu lisa'!$AW$3:$AX$22,2,FALSE),"")</f>
        <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5">
      <c r="A137" s="18" t="s">
        <v>104</v>
      </c>
      <c r="B137" s="19">
        <v>314</v>
      </c>
      <c r="C137" s="18" t="s">
        <v>52</v>
      </c>
      <c r="D137" s="18" t="s">
        <v>61</v>
      </c>
      <c r="E137" s="18" t="s">
        <v>62</v>
      </c>
      <c r="F137" s="53">
        <v>18.7</v>
      </c>
      <c r="G137" s="53"/>
      <c r="H137" s="67"/>
      <c r="I137" s="68" t="str">
        <f>LEFT(Tabel1[[#This Row],[Ruumi tüüp (TALO Tüüpruumide nimestik)]],2)</f>
        <v>21</v>
      </c>
      <c r="J137" s="42" t="s">
        <v>55</v>
      </c>
      <c r="K137" s="67" t="s">
        <v>58</v>
      </c>
      <c r="L137" s="11" t="str">
        <f>IFERROR(VLOOKUP(Tabel1[[#This Row],[Üürnik]],'Lepingu lisa'!$AW$3:$AX$22,2,FALSE),"")</f>
        <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5">
      <c r="A138" s="18" t="s">
        <v>104</v>
      </c>
      <c r="B138" s="19">
        <v>315</v>
      </c>
      <c r="C138" s="18" t="s">
        <v>52</v>
      </c>
      <c r="D138" s="18" t="s">
        <v>61</v>
      </c>
      <c r="E138" s="18" t="s">
        <v>62</v>
      </c>
      <c r="F138" s="53">
        <v>15.5</v>
      </c>
      <c r="G138" s="53"/>
      <c r="H138" s="67"/>
      <c r="I138" s="68" t="str">
        <f>LEFT(Tabel1[[#This Row],[Ruumi tüüp (TALO Tüüpruumide nimestik)]],2)</f>
        <v>21</v>
      </c>
      <c r="J138" s="42" t="s">
        <v>55</v>
      </c>
      <c r="K138" s="67" t="s">
        <v>65</v>
      </c>
      <c r="L138" s="11" t="str">
        <f>IFERROR(VLOOKUP(Tabel1[[#This Row],[Üürnik]],'Lepingu lisa'!$AW$3:$AX$22,2,FALSE),"")</f>
        <v>KOOLI2_02</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5">
      <c r="A139" s="18" t="s">
        <v>104</v>
      </c>
      <c r="B139" s="19">
        <v>316</v>
      </c>
      <c r="C139" s="18" t="s">
        <v>52</v>
      </c>
      <c r="D139" s="18" t="s">
        <v>61</v>
      </c>
      <c r="E139" s="18" t="s">
        <v>62</v>
      </c>
      <c r="F139" s="53">
        <v>18.600000000000001</v>
      </c>
      <c r="G139" s="53"/>
      <c r="H139" s="18"/>
      <c r="I139" s="11" t="str">
        <f>LEFT(Tabel1[[#This Row],[Ruumi tüüp (TALO Tüüpruumide nimestik)]],2)</f>
        <v>21</v>
      </c>
      <c r="J139" s="22" t="s">
        <v>55</v>
      </c>
      <c r="K139" s="67" t="s">
        <v>65</v>
      </c>
      <c r="L139" s="11" t="str">
        <f>IFERROR(VLOOKUP(Tabel1[[#This Row],[Üürnik]],'Lepingu lisa'!$AW$3:$AX$22,2,FALSE),"")</f>
        <v>KOOLI2_02</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5">
      <c r="A140" s="18" t="s">
        <v>104</v>
      </c>
      <c r="B140" s="19">
        <v>317</v>
      </c>
      <c r="C140" s="18" t="s">
        <v>52</v>
      </c>
      <c r="D140" s="18" t="s">
        <v>61</v>
      </c>
      <c r="E140" s="18" t="s">
        <v>62</v>
      </c>
      <c r="F140" s="53">
        <v>13.5</v>
      </c>
      <c r="G140" s="53"/>
      <c r="H140" s="18"/>
      <c r="I140" s="11" t="str">
        <f>LEFT(Tabel1[[#This Row],[Ruumi tüüp (TALO Tüüpruumide nimestik)]],2)</f>
        <v>21</v>
      </c>
      <c r="J140" s="22" t="s">
        <v>55</v>
      </c>
      <c r="K140" s="67" t="s">
        <v>65</v>
      </c>
      <c r="L140" s="11" t="str">
        <f>IFERROR(VLOOKUP(Tabel1[[#This Row],[Üürnik]],'Lepingu lisa'!$AW$3:$AX$22,2,FALSE),"")</f>
        <v>KOOLI2_02</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5">
      <c r="A141" s="18" t="s">
        <v>104</v>
      </c>
      <c r="B141" s="19" t="s">
        <v>105</v>
      </c>
      <c r="C141" s="18" t="s">
        <v>49</v>
      </c>
      <c r="D141" s="18" t="s">
        <v>50</v>
      </c>
      <c r="E141" s="18" t="s">
        <v>51</v>
      </c>
      <c r="F141" s="53">
        <v>2.2000000000000002</v>
      </c>
      <c r="G141" s="53"/>
      <c r="H141" s="18"/>
      <c r="I141" s="11" t="str">
        <f>LEFT(Tabel1[[#This Row],[Ruumi tüüp (TALO Tüüpruumide nimestik)]],2)</f>
        <v>99</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5">
      <c r="A142" s="18" t="s">
        <v>104</v>
      </c>
      <c r="B142" s="19">
        <v>318</v>
      </c>
      <c r="C142" s="18" t="s">
        <v>45</v>
      </c>
      <c r="D142" s="18" t="s">
        <v>46</v>
      </c>
      <c r="E142" s="18" t="s">
        <v>47</v>
      </c>
      <c r="F142" s="53">
        <v>15.5</v>
      </c>
      <c r="G142" s="53"/>
      <c r="H142" s="18"/>
      <c r="I142" s="11" t="str">
        <f>LEFT(Tabel1[[#This Row],[Ruumi tüüp (TALO Tüüpruumide nimestik)]],2)</f>
        <v>92</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5">
      <c r="A143" s="18" t="s">
        <v>104</v>
      </c>
      <c r="B143" s="19">
        <v>319</v>
      </c>
      <c r="C143" s="18" t="s">
        <v>52</v>
      </c>
      <c r="D143" s="18" t="s">
        <v>87</v>
      </c>
      <c r="E143" s="18" t="s">
        <v>64</v>
      </c>
      <c r="F143" s="53">
        <v>112.3</v>
      </c>
      <c r="G143" s="53"/>
      <c r="H143" s="18"/>
      <c r="I143" s="11" t="str">
        <f>LEFT(Tabel1[[#This Row],[Ruumi tüüp (TALO Tüüpruumide nimestik)]],2)</f>
        <v>91</v>
      </c>
      <c r="J143" s="42" t="s">
        <v>75</v>
      </c>
      <c r="K143" s="18"/>
      <c r="L143" s="11" t="str">
        <f>IFERROR(VLOOKUP(Tabel1[[#This Row],[Üürnik]],'Lepingu lisa'!$AW$3:$AX$22,2,FALSE),"")</f>
        <v/>
      </c>
      <c r="M143" s="11" t="str">
        <f>IFERROR(VLOOKUP(Tabel1[[#This Row],[Jaotus]],Tabelid!L:M,2,FALSE),"")</f>
        <v>MUU_FLOOR</v>
      </c>
      <c r="N143" s="11"/>
      <c r="O143" s="34"/>
      <c r="P143" s="34"/>
      <c r="Q143" s="34">
        <v>0</v>
      </c>
      <c r="R143" s="34">
        <v>1</v>
      </c>
      <c r="S143" s="34"/>
      <c r="T143" s="34"/>
      <c r="U143" s="34"/>
      <c r="V143" s="34"/>
      <c r="W143" s="34"/>
      <c r="X143" s="34"/>
      <c r="Y143" s="34">
        <v>1</v>
      </c>
      <c r="Z143" s="34">
        <v>0</v>
      </c>
      <c r="AA143" s="34"/>
      <c r="AB143" s="34"/>
      <c r="AC143" s="34"/>
      <c r="AD143" s="34"/>
      <c r="AE143" s="34"/>
      <c r="AF143" s="34"/>
      <c r="AG143" s="34"/>
    </row>
    <row r="144" spans="1:33" x14ac:dyDescent="0.35">
      <c r="A144" s="18" t="s">
        <v>104</v>
      </c>
      <c r="B144" s="19">
        <v>320</v>
      </c>
      <c r="C144" s="18" t="s">
        <v>52</v>
      </c>
      <c r="D144" s="18" t="s">
        <v>106</v>
      </c>
      <c r="E144" s="18" t="s">
        <v>62</v>
      </c>
      <c r="F144" s="53">
        <v>60.1</v>
      </c>
      <c r="G144" s="53"/>
      <c r="H144" s="18"/>
      <c r="I144" s="11" t="str">
        <f>LEFT(Tabel1[[#This Row],[Ruumi tüüp (TALO Tüüpruumide nimestik)]],2)</f>
        <v>21</v>
      </c>
      <c r="J144" s="22" t="s">
        <v>55</v>
      </c>
      <c r="K144" s="18" t="s">
        <v>65</v>
      </c>
      <c r="L144" s="11" t="str">
        <f>IFERROR(VLOOKUP(Tabel1[[#This Row],[Üürnik]],'Lepingu lisa'!$AW$3:$AX$22,2,FALSE),"")</f>
        <v>KOOLI2_02</v>
      </c>
      <c r="M144" s="11" t="str">
        <f>IFERROR(VLOOKUP(Tabel1[[#This Row],[Jaotus]],Tabelid!L:M,2,FALSE),"")</f>
        <v>NONE</v>
      </c>
      <c r="N144" s="11"/>
      <c r="O144" s="34"/>
      <c r="P144" s="34"/>
      <c r="Q144" s="34"/>
      <c r="R144" s="34"/>
      <c r="S144" s="34"/>
      <c r="T144" s="34"/>
      <c r="U144" s="34"/>
      <c r="V144" s="34"/>
      <c r="W144" s="34"/>
      <c r="X144" s="34"/>
      <c r="Y144" s="34"/>
      <c r="Z144" s="34"/>
      <c r="AA144" s="34"/>
      <c r="AB144" s="34"/>
      <c r="AC144" s="34"/>
      <c r="AD144" s="34"/>
      <c r="AE144" s="34"/>
      <c r="AF144" s="34"/>
      <c r="AG144" s="34"/>
    </row>
    <row r="145" spans="1:33" s="25" customFormat="1" x14ac:dyDescent="0.35">
      <c r="A145" s="70" t="s">
        <v>104</v>
      </c>
      <c r="B145" s="71">
        <v>321</v>
      </c>
      <c r="C145" s="70" t="s">
        <v>52</v>
      </c>
      <c r="D145" s="70" t="s">
        <v>106</v>
      </c>
      <c r="E145" s="70" t="s">
        <v>62</v>
      </c>
      <c r="F145" s="72">
        <v>36.5</v>
      </c>
      <c r="G145" s="72"/>
      <c r="H145" s="70"/>
      <c r="I145" s="73" t="str">
        <f>LEFT(Tabel1[[#This Row],[Ruumi tüüp (TALO Tüüpruumide nimestik)]],2)</f>
        <v>21</v>
      </c>
      <c r="J145" s="74" t="s">
        <v>55</v>
      </c>
      <c r="K145" s="70" t="s">
        <v>65</v>
      </c>
      <c r="L145" s="73" t="str">
        <f>IFERROR(VLOOKUP(Tabel1[[#This Row],[Üürnik]],'Lepingu lisa'!$AW$3:$AX$22,2,FALSE),"")</f>
        <v>KOOLI2_02</v>
      </c>
      <c r="M145" s="73" t="str">
        <f>IFERROR(VLOOKUP(Tabel1[[#This Row],[Jaotus]],Tabelid!L:M,2,FALSE),"")</f>
        <v>NONE</v>
      </c>
      <c r="N145" s="73"/>
      <c r="O145" s="75"/>
      <c r="P145" s="75"/>
      <c r="Q145" s="75"/>
      <c r="R145" s="75"/>
      <c r="S145" s="75"/>
      <c r="T145" s="75"/>
      <c r="U145" s="75"/>
      <c r="V145" s="75"/>
      <c r="W145" s="75"/>
      <c r="X145" s="75"/>
      <c r="Y145" s="75"/>
      <c r="Z145" s="75"/>
      <c r="AA145" s="75"/>
      <c r="AB145" s="75"/>
      <c r="AC145" s="75"/>
      <c r="AD145" s="75"/>
      <c r="AE145" s="75"/>
      <c r="AF145" s="75"/>
      <c r="AG145" s="75"/>
    </row>
    <row r="146" spans="1:33" x14ac:dyDescent="0.35">
      <c r="A146" s="18" t="s">
        <v>104</v>
      </c>
      <c r="B146" s="19">
        <v>322</v>
      </c>
      <c r="C146" s="18" t="s">
        <v>52</v>
      </c>
      <c r="D146" s="18" t="s">
        <v>61</v>
      </c>
      <c r="E146" s="18" t="s">
        <v>62</v>
      </c>
      <c r="F146" s="53">
        <v>50.5</v>
      </c>
      <c r="G146" s="53"/>
      <c r="H146" s="18"/>
      <c r="I146" s="11" t="str">
        <f>LEFT(Tabel1[[#This Row],[Ruumi tüüp (TALO Tüüpruumide nimestik)]],2)</f>
        <v>21</v>
      </c>
      <c r="J146" s="22" t="s">
        <v>55</v>
      </c>
      <c r="K146" s="18" t="s">
        <v>65</v>
      </c>
      <c r="L146" s="11" t="str">
        <f>IFERROR(VLOOKUP(Tabel1[[#This Row],[Üürnik]],'Lepingu lisa'!$AW$3:$AX$22,2,FALSE),"")</f>
        <v>KOOLI2_02</v>
      </c>
      <c r="M146" s="11" t="str">
        <f>IFERROR(VLOOKUP(Tabel1[[#This Row],[Jaotus]],Tabelid!L:M,2,FALSE),"")</f>
        <v>NONE</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5">
      <c r="A147" s="18" t="s">
        <v>104</v>
      </c>
      <c r="B147" s="19">
        <v>323</v>
      </c>
      <c r="C147" s="18" t="s">
        <v>45</v>
      </c>
      <c r="D147" s="18" t="s">
        <v>46</v>
      </c>
      <c r="E147" s="18" t="s">
        <v>47</v>
      </c>
      <c r="F147" s="53">
        <v>15.7</v>
      </c>
      <c r="G147" s="53"/>
      <c r="H147" s="18"/>
      <c r="I147" s="11" t="str">
        <f>LEFT(Tabel1[[#This Row],[Ruumi tüüp (TALO Tüüpruumide nimestik)]],2)</f>
        <v>92</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5">
      <c r="A148" s="18" t="s">
        <v>104</v>
      </c>
      <c r="B148" s="19">
        <v>324</v>
      </c>
      <c r="C148" s="18" t="s">
        <v>52</v>
      </c>
      <c r="D148" s="18" t="s">
        <v>63</v>
      </c>
      <c r="E148" s="18" t="s">
        <v>64</v>
      </c>
      <c r="F148" s="53">
        <v>10.7</v>
      </c>
      <c r="G148" s="53"/>
      <c r="H148" s="18"/>
      <c r="I148" s="11" t="str">
        <f>LEFT(Tabel1[[#This Row],[Ruumi tüüp (TALO Tüüpruumide nimestik)]],2)</f>
        <v>91</v>
      </c>
      <c r="J148" s="22" t="s">
        <v>55</v>
      </c>
      <c r="K148" s="67" t="s">
        <v>107</v>
      </c>
      <c r="L148" s="11" t="str">
        <f>IFERROR(VLOOKUP(Tabel1[[#This Row],[Üürnik]],'Lepingu lisa'!$AW$3:$AX$22,2,FALSE),"")</f>
        <v>KOOLI2_03</v>
      </c>
      <c r="M148" s="11" t="str">
        <f>IFERROR(VLOOKUP(Tabel1[[#This Row],[Jaotus]],Tabelid!L:M,2,FALSE),"")</f>
        <v>NONE</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5">
      <c r="A149" s="18" t="s">
        <v>104</v>
      </c>
      <c r="B149" s="19">
        <v>325</v>
      </c>
      <c r="C149" s="18" t="s">
        <v>52</v>
      </c>
      <c r="D149" s="18" t="s">
        <v>61</v>
      </c>
      <c r="E149" s="18" t="s">
        <v>62</v>
      </c>
      <c r="F149" s="53">
        <v>16</v>
      </c>
      <c r="G149" s="53"/>
      <c r="H149" s="18"/>
      <c r="I149" s="11" t="str">
        <f>LEFT(Tabel1[[#This Row],[Ruumi tüüp (TALO Tüüpruumide nimestik)]],2)</f>
        <v>21</v>
      </c>
      <c r="J149" s="22" t="s">
        <v>55</v>
      </c>
      <c r="K149" s="67" t="s">
        <v>107</v>
      </c>
      <c r="L149" s="11" t="str">
        <f>IFERROR(VLOOKUP(Tabel1[[#This Row],[Üürnik]],'Lepingu lisa'!$AW$3:$AX$22,2,FALSE),"")</f>
        <v>KOOLI2_03</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5">
      <c r="A150" s="18" t="s">
        <v>104</v>
      </c>
      <c r="B150" s="19">
        <v>326</v>
      </c>
      <c r="C150" s="18" t="s">
        <v>52</v>
      </c>
      <c r="D150" s="18" t="s">
        <v>61</v>
      </c>
      <c r="E150" s="18" t="s">
        <v>62</v>
      </c>
      <c r="F150" s="53">
        <v>15.3</v>
      </c>
      <c r="G150" s="53"/>
      <c r="H150" s="18"/>
      <c r="I150" s="11" t="str">
        <f>LEFT(Tabel1[[#This Row],[Ruumi tüüp (TALO Tüüpruumide nimestik)]],2)</f>
        <v>21</v>
      </c>
      <c r="J150" s="22" t="s">
        <v>55</v>
      </c>
      <c r="K150" s="67" t="s">
        <v>107</v>
      </c>
      <c r="L150" s="11" t="str">
        <f>IFERROR(VLOOKUP(Tabel1[[#This Row],[Üürnik]],'Lepingu lisa'!$AW$3:$AX$22,2,FALSE),"")</f>
        <v>KOOLI2_03</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5">
      <c r="A151" s="18" t="s">
        <v>104</v>
      </c>
      <c r="B151" s="19">
        <v>327</v>
      </c>
      <c r="C151" s="18" t="s">
        <v>52</v>
      </c>
      <c r="D151" s="18" t="s">
        <v>61</v>
      </c>
      <c r="E151" s="18" t="s">
        <v>62</v>
      </c>
      <c r="F151" s="53">
        <v>15.3</v>
      </c>
      <c r="G151" s="53"/>
      <c r="H151" s="18"/>
      <c r="I151" s="11" t="str">
        <f>LEFT(Tabel1[[#This Row],[Ruumi tüüp (TALO Tüüpruumide nimestik)]],2)</f>
        <v>21</v>
      </c>
      <c r="J151" s="22" t="s">
        <v>55</v>
      </c>
      <c r="K151" s="67" t="s">
        <v>107</v>
      </c>
      <c r="L151" s="11" t="str">
        <f>IFERROR(VLOOKUP(Tabel1[[#This Row],[Üürnik]],'Lepingu lisa'!$AW$3:$AX$22,2,FALSE),"")</f>
        <v>KOOLI2_03</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5">
      <c r="A152" s="18" t="s">
        <v>104</v>
      </c>
      <c r="B152" s="19">
        <v>328</v>
      </c>
      <c r="C152" s="18" t="s">
        <v>52</v>
      </c>
      <c r="D152" s="18" t="s">
        <v>61</v>
      </c>
      <c r="E152" s="18" t="s">
        <v>62</v>
      </c>
      <c r="F152" s="53">
        <v>15.3</v>
      </c>
      <c r="G152" s="53"/>
      <c r="H152" s="18"/>
      <c r="I152" s="11" t="str">
        <f>LEFT(Tabel1[[#This Row],[Ruumi tüüp (TALO Tüüpruumide nimestik)]],2)</f>
        <v>21</v>
      </c>
      <c r="J152" s="22" t="s">
        <v>55</v>
      </c>
      <c r="K152" s="67" t="s">
        <v>107</v>
      </c>
      <c r="L152" s="11" t="str">
        <f>IFERROR(VLOOKUP(Tabel1[[#This Row],[Üürnik]],'Lepingu lisa'!$AW$3:$AX$22,2,FALSE),"")</f>
        <v>KOOLI2_03</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5">
      <c r="A153" s="18" t="s">
        <v>104</v>
      </c>
      <c r="B153" s="19">
        <v>329</v>
      </c>
      <c r="C153" s="18" t="s">
        <v>52</v>
      </c>
      <c r="D153" s="18" t="s">
        <v>61</v>
      </c>
      <c r="E153" s="18" t="s">
        <v>62</v>
      </c>
      <c r="F153" s="53">
        <v>15.3</v>
      </c>
      <c r="G153" s="53"/>
      <c r="H153" s="18"/>
      <c r="I153" s="11" t="str">
        <f>LEFT(Tabel1[[#This Row],[Ruumi tüüp (TALO Tüüpruumide nimestik)]],2)</f>
        <v>21</v>
      </c>
      <c r="J153" s="22" t="s">
        <v>55</v>
      </c>
      <c r="K153" s="67" t="s">
        <v>107</v>
      </c>
      <c r="L153" s="11" t="str">
        <f>IFERROR(VLOOKUP(Tabel1[[#This Row],[Üürnik]],'Lepingu lisa'!$AW$3:$AX$22,2,FALSE),"")</f>
        <v>KOOLI2_03</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5">
      <c r="A154" s="18" t="s">
        <v>104</v>
      </c>
      <c r="B154" s="19">
        <v>330</v>
      </c>
      <c r="C154" s="18" t="s">
        <v>52</v>
      </c>
      <c r="D154" s="18" t="s">
        <v>61</v>
      </c>
      <c r="E154" s="18" t="s">
        <v>62</v>
      </c>
      <c r="F154" s="53">
        <v>18.3</v>
      </c>
      <c r="G154" s="53"/>
      <c r="H154" s="18"/>
      <c r="I154" s="11" t="str">
        <f>LEFT(Tabel1[[#This Row],[Ruumi tüüp (TALO Tüüpruumide nimestik)]],2)</f>
        <v>21</v>
      </c>
      <c r="J154" s="22" t="s">
        <v>55</v>
      </c>
      <c r="K154" s="67" t="s">
        <v>107</v>
      </c>
      <c r="L154" s="11" t="str">
        <f>IFERROR(VLOOKUP(Tabel1[[#This Row],[Üürnik]],'Lepingu lisa'!$AW$3:$AX$22,2,FALSE),"")</f>
        <v>KOOLI2_03</v>
      </c>
      <c r="M154" s="11" t="str">
        <f>IFERROR(VLOOKUP(Tabel1[[#This Row],[Jaotus]],Tabelid!L:M,2,FALSE),"")</f>
        <v>NONE</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5">
      <c r="A155" s="18" t="s">
        <v>104</v>
      </c>
      <c r="B155" s="19">
        <v>331</v>
      </c>
      <c r="C155" s="18" t="s">
        <v>52</v>
      </c>
      <c r="D155" s="18" t="s">
        <v>74</v>
      </c>
      <c r="E155" s="18" t="s">
        <v>64</v>
      </c>
      <c r="F155" s="53">
        <v>80.900000000000006</v>
      </c>
      <c r="G155" s="53"/>
      <c r="H155" s="18"/>
      <c r="I155" s="11" t="str">
        <f>LEFT(Tabel1[[#This Row],[Ruumi tüüp (TALO Tüüpruumide nimestik)]],2)</f>
        <v>91</v>
      </c>
      <c r="J155" s="22" t="s">
        <v>55</v>
      </c>
      <c r="K155" s="67" t="s">
        <v>107</v>
      </c>
      <c r="L155" s="11" t="str">
        <f>IFERROR(VLOOKUP(Tabel1[[#This Row],[Üürnik]],'Lepingu lisa'!$AW$3:$AX$22,2,FALSE),"")</f>
        <v>KOOLI2_03</v>
      </c>
      <c r="M155" s="11" t="str">
        <f>IFERROR(VLOOKUP(Tabel1[[#This Row],[Jaotus]],Tabelid!L:M,2,FALSE),"")</f>
        <v>NONE</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5">
      <c r="A156" s="18" t="s">
        <v>104</v>
      </c>
      <c r="B156" s="19">
        <v>332</v>
      </c>
      <c r="C156" s="18" t="s">
        <v>52</v>
      </c>
      <c r="D156" s="18" t="s">
        <v>84</v>
      </c>
      <c r="E156" s="18" t="s">
        <v>85</v>
      </c>
      <c r="F156" s="53">
        <v>7.1</v>
      </c>
      <c r="G156" s="53"/>
      <c r="H156" s="18"/>
      <c r="I156" s="11" t="str">
        <f>LEFT(Tabel1[[#This Row],[Ruumi tüüp (TALO Tüüpruumide nimestik)]],2)</f>
        <v>48</v>
      </c>
      <c r="J156" s="22" t="s">
        <v>55</v>
      </c>
      <c r="K156" s="67" t="s">
        <v>107</v>
      </c>
      <c r="L156" s="11" t="str">
        <f>IFERROR(VLOOKUP(Tabel1[[#This Row],[Üürnik]],'Lepingu lisa'!$AW$3:$AX$22,2,FALSE),"")</f>
        <v>KOOLI2_03</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5">
      <c r="A157" s="18" t="s">
        <v>104</v>
      </c>
      <c r="B157" s="19" t="s">
        <v>108</v>
      </c>
      <c r="C157" s="18" t="s">
        <v>49</v>
      </c>
      <c r="D157" s="18" t="s">
        <v>50</v>
      </c>
      <c r="E157" s="18" t="s">
        <v>51</v>
      </c>
      <c r="F157" s="53">
        <v>1.5</v>
      </c>
      <c r="G157" s="53"/>
      <c r="H157" s="18"/>
      <c r="I157" s="11" t="str">
        <f>LEFT(Tabel1[[#This Row],[Ruumi tüüp (TALO Tüüpruumide nimestik)]],2)</f>
        <v>99</v>
      </c>
      <c r="J157" s="22"/>
      <c r="K157" s="67"/>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5">
      <c r="A158" s="18" t="s">
        <v>104</v>
      </c>
      <c r="B158" s="19">
        <v>333</v>
      </c>
      <c r="C158" s="18" t="s">
        <v>52</v>
      </c>
      <c r="D158" s="18" t="s">
        <v>66</v>
      </c>
      <c r="E158" s="18" t="s">
        <v>67</v>
      </c>
      <c r="F158" s="53">
        <v>1.6</v>
      </c>
      <c r="G158" s="53"/>
      <c r="H158" s="18"/>
      <c r="I158" s="11" t="str">
        <f>LEFT(Tabel1[[#This Row],[Ruumi tüüp (TALO Tüüpruumide nimestik)]],2)</f>
        <v>73</v>
      </c>
      <c r="J158" s="22" t="s">
        <v>55</v>
      </c>
      <c r="K158" s="67" t="s">
        <v>107</v>
      </c>
      <c r="L158" s="11" t="str">
        <f>IFERROR(VLOOKUP(Tabel1[[#This Row],[Üürnik]],'Lepingu lisa'!$AW$3:$AX$22,2,FALSE),"")</f>
        <v>KOOLI2_03</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5">
      <c r="A159" s="18" t="s">
        <v>104</v>
      </c>
      <c r="B159" s="19">
        <v>334</v>
      </c>
      <c r="C159" s="18" t="s">
        <v>52</v>
      </c>
      <c r="D159" s="18" t="s">
        <v>66</v>
      </c>
      <c r="E159" s="18" t="s">
        <v>67</v>
      </c>
      <c r="F159" s="53">
        <v>1.7</v>
      </c>
      <c r="G159" s="53"/>
      <c r="H159" s="18"/>
      <c r="I159" s="11" t="str">
        <f>LEFT(Tabel1[[#This Row],[Ruumi tüüp (TALO Tüüpruumide nimestik)]],2)</f>
        <v>73</v>
      </c>
      <c r="J159" s="22" t="s">
        <v>55</v>
      </c>
      <c r="K159" s="67" t="s">
        <v>107</v>
      </c>
      <c r="L159" s="11" t="str">
        <f>IFERROR(VLOOKUP(Tabel1[[#This Row],[Üürnik]],'Lepingu lisa'!$AW$3:$AX$22,2,FALSE),"")</f>
        <v>KOOLI2_03</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5">
      <c r="A160" s="18" t="s">
        <v>104</v>
      </c>
      <c r="B160" s="19">
        <v>335</v>
      </c>
      <c r="C160" s="18" t="s">
        <v>52</v>
      </c>
      <c r="D160" s="18" t="s">
        <v>66</v>
      </c>
      <c r="E160" s="18" t="s">
        <v>67</v>
      </c>
      <c r="F160" s="53">
        <v>4</v>
      </c>
      <c r="G160" s="53"/>
      <c r="H160" s="18"/>
      <c r="I160" s="11" t="str">
        <f>LEFT(Tabel1[[#This Row],[Ruumi tüüp (TALO Tüüpruumide nimestik)]],2)</f>
        <v>73</v>
      </c>
      <c r="J160" s="22" t="s">
        <v>55</v>
      </c>
      <c r="K160" s="67" t="s">
        <v>107</v>
      </c>
      <c r="L160" s="11" t="str">
        <f>IFERROR(VLOOKUP(Tabel1[[#This Row],[Üürnik]],'Lepingu lisa'!$AW$3:$AX$22,2,FALSE),"")</f>
        <v>KOOLI2_03</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5">
      <c r="A161" s="18" t="s">
        <v>104</v>
      </c>
      <c r="B161" s="19">
        <v>336</v>
      </c>
      <c r="C161" s="18" t="s">
        <v>52</v>
      </c>
      <c r="D161" s="18" t="s">
        <v>76</v>
      </c>
      <c r="E161" s="18" t="s">
        <v>77</v>
      </c>
      <c r="F161" s="53">
        <v>2.6</v>
      </c>
      <c r="G161" s="53"/>
      <c r="H161" s="18"/>
      <c r="I161" s="11" t="str">
        <f>LEFT(Tabel1[[#This Row],[Ruumi tüüp (TALO Tüüpruumide nimestik)]],2)</f>
        <v>86</v>
      </c>
      <c r="J161" s="22" t="s">
        <v>55</v>
      </c>
      <c r="K161" s="67" t="s">
        <v>107</v>
      </c>
      <c r="L161" s="11" t="str">
        <f>IFERROR(VLOOKUP(Tabel1[[#This Row],[Üürnik]],'Lepingu lisa'!$AW$3:$AX$22,2,FALSE),"")</f>
        <v>KOOLI2_03</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5">
      <c r="A162" s="18" t="s">
        <v>104</v>
      </c>
      <c r="B162" s="19">
        <v>337</v>
      </c>
      <c r="C162" s="18" t="s">
        <v>52</v>
      </c>
      <c r="D162" s="18" t="s">
        <v>61</v>
      </c>
      <c r="E162" s="18" t="s">
        <v>62</v>
      </c>
      <c r="F162" s="53">
        <v>15.8</v>
      </c>
      <c r="G162" s="53"/>
      <c r="H162" s="18"/>
      <c r="I162" s="11" t="str">
        <f>LEFT(Tabel1[[#This Row],[Ruumi tüüp (TALO Tüüpruumide nimestik)]],2)</f>
        <v>21</v>
      </c>
      <c r="J162" s="22" t="s">
        <v>55</v>
      </c>
      <c r="K162" s="67" t="s">
        <v>107</v>
      </c>
      <c r="L162" s="11" t="str">
        <f>IFERROR(VLOOKUP(Tabel1[[#This Row],[Üürnik]],'Lepingu lisa'!$AW$3:$AX$22,2,FALSE),"")</f>
        <v>KOOLI2_03</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5">
      <c r="A163" s="18" t="s">
        <v>104</v>
      </c>
      <c r="B163" s="19">
        <v>338</v>
      </c>
      <c r="C163" s="18" t="s">
        <v>52</v>
      </c>
      <c r="D163" s="18" t="s">
        <v>61</v>
      </c>
      <c r="E163" s="18" t="s">
        <v>62</v>
      </c>
      <c r="F163" s="53">
        <v>9.8000000000000007</v>
      </c>
      <c r="G163" s="53"/>
      <c r="H163" s="18"/>
      <c r="I163" s="11" t="str">
        <f>LEFT(Tabel1[[#This Row],[Ruumi tüüp (TALO Tüüpruumide nimestik)]],2)</f>
        <v>21</v>
      </c>
      <c r="J163" s="22" t="s">
        <v>55</v>
      </c>
      <c r="K163" s="67" t="s">
        <v>107</v>
      </c>
      <c r="L163" s="11" t="str">
        <f>IFERROR(VLOOKUP(Tabel1[[#This Row],[Üürnik]],'Lepingu lisa'!$AW$3:$AX$22,2,FALSE),"")</f>
        <v>KOOLI2_03</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5">
      <c r="A164" s="18" t="s">
        <v>104</v>
      </c>
      <c r="B164" s="19">
        <v>339</v>
      </c>
      <c r="C164" s="18" t="s">
        <v>52</v>
      </c>
      <c r="D164" s="18" t="s">
        <v>61</v>
      </c>
      <c r="E164" s="18" t="s">
        <v>62</v>
      </c>
      <c r="F164" s="53">
        <v>9.8000000000000007</v>
      </c>
      <c r="G164" s="53"/>
      <c r="H164" s="18"/>
      <c r="I164" s="11" t="str">
        <f>LEFT(Tabel1[[#This Row],[Ruumi tüüp (TALO Tüüpruumide nimestik)]],2)</f>
        <v>21</v>
      </c>
      <c r="J164" s="22" t="s">
        <v>55</v>
      </c>
      <c r="K164" s="67" t="s">
        <v>107</v>
      </c>
      <c r="L164" s="11" t="str">
        <f>IFERROR(VLOOKUP(Tabel1[[#This Row],[Üürnik]],'Lepingu lisa'!$AW$3:$AX$22,2,FALSE),"")</f>
        <v>KOOLI2_03</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5">
      <c r="A165" s="18" t="s">
        <v>104</v>
      </c>
      <c r="B165" s="19">
        <v>340</v>
      </c>
      <c r="C165" s="18" t="s">
        <v>52</v>
      </c>
      <c r="D165" s="18" t="s">
        <v>61</v>
      </c>
      <c r="E165" s="18" t="s">
        <v>62</v>
      </c>
      <c r="F165" s="53">
        <v>21</v>
      </c>
      <c r="G165" s="53"/>
      <c r="H165" s="18"/>
      <c r="I165" s="11" t="str">
        <f>LEFT(Tabel1[[#This Row],[Ruumi tüüp (TALO Tüüpruumide nimestik)]],2)</f>
        <v>21</v>
      </c>
      <c r="J165" s="22" t="s">
        <v>55</v>
      </c>
      <c r="K165" s="67" t="s">
        <v>107</v>
      </c>
      <c r="L165" s="11" t="str">
        <f>IFERROR(VLOOKUP(Tabel1[[#This Row],[Üürnik]],'Lepingu lisa'!$AW$3:$AX$22,2,FALSE),"")</f>
        <v>KOOLI2_03</v>
      </c>
      <c r="M165" s="11" t="str">
        <f>IFERROR(VLOOKUP(Tabel1[[#This Row],[Jaotus]],Tabelid!L:M,2,FALSE),"")</f>
        <v>NONE</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5">
      <c r="A166" s="18" t="s">
        <v>104</v>
      </c>
      <c r="B166" s="19">
        <v>341</v>
      </c>
      <c r="C166" s="18" t="s">
        <v>52</v>
      </c>
      <c r="D166" s="18" t="s">
        <v>61</v>
      </c>
      <c r="E166" s="18" t="s">
        <v>62</v>
      </c>
      <c r="F166" s="53">
        <v>10.199999999999999</v>
      </c>
      <c r="G166" s="53"/>
      <c r="H166" s="18"/>
      <c r="I166" s="11" t="str">
        <f>LEFT(Tabel1[[#This Row],[Ruumi tüüp (TALO Tüüpruumide nimestik)]],2)</f>
        <v>21</v>
      </c>
      <c r="J166" s="22" t="s">
        <v>55</v>
      </c>
      <c r="K166" s="67" t="s">
        <v>107</v>
      </c>
      <c r="L166" s="11" t="str">
        <f>IFERROR(VLOOKUP(Tabel1[[#This Row],[Üürnik]],'Lepingu lisa'!$AW$3:$AX$22,2,FALSE),"")</f>
        <v>KOOLI2_03</v>
      </c>
      <c r="M166" s="11" t="str">
        <f>IFERROR(VLOOKUP(Tabel1[[#This Row],[Jaotus]],Tabelid!L:M,2,FALSE),"")</f>
        <v>NONE</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5">
      <c r="A167" s="18" t="s">
        <v>104</v>
      </c>
      <c r="B167" s="19">
        <v>342</v>
      </c>
      <c r="C167" s="18" t="s">
        <v>52</v>
      </c>
      <c r="D167" s="18" t="s">
        <v>61</v>
      </c>
      <c r="E167" s="18" t="s">
        <v>62</v>
      </c>
      <c r="F167" s="53">
        <v>23.7</v>
      </c>
      <c r="G167" s="53"/>
      <c r="H167" s="18"/>
      <c r="I167" s="11" t="str">
        <f>LEFT(Tabel1[[#This Row],[Ruumi tüüp (TALO Tüüpruumide nimestik)]],2)</f>
        <v>21</v>
      </c>
      <c r="J167" s="22" t="s">
        <v>55</v>
      </c>
      <c r="K167" s="67" t="s">
        <v>107</v>
      </c>
      <c r="L167" s="11" t="str">
        <f>IFERROR(VLOOKUP(Tabel1[[#This Row],[Üürnik]],'Lepingu lisa'!$AW$3:$AX$22,2,FALSE),"")</f>
        <v>KOOLI2_03</v>
      </c>
      <c r="M167" s="11" t="str">
        <f>IFERROR(VLOOKUP(Tabel1[[#This Row],[Jaotus]],Tabelid!L:M,2,FALSE),"")</f>
        <v>NONE</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5">
      <c r="A168" s="18" t="s">
        <v>104</v>
      </c>
      <c r="B168" s="19">
        <v>343</v>
      </c>
      <c r="C168" s="18" t="s">
        <v>52</v>
      </c>
      <c r="D168" s="18" t="s">
        <v>61</v>
      </c>
      <c r="E168" s="18" t="s">
        <v>62</v>
      </c>
      <c r="F168" s="53">
        <v>20.399999999999999</v>
      </c>
      <c r="G168" s="53"/>
      <c r="H168" s="18"/>
      <c r="I168" s="11" t="str">
        <f>LEFT(Tabel1[[#This Row],[Ruumi tüüp (TALO Tüüpruumide nimestik)]],2)</f>
        <v>21</v>
      </c>
      <c r="J168" s="22" t="s">
        <v>55</v>
      </c>
      <c r="K168" s="67" t="s">
        <v>107</v>
      </c>
      <c r="L168" s="11" t="str">
        <f>IFERROR(VLOOKUP(Tabel1[[#This Row],[Üürnik]],'Lepingu lisa'!$AW$3:$AX$22,2,FALSE),"")</f>
        <v>KOOLI2_03</v>
      </c>
      <c r="M168" s="11" t="str">
        <f>IFERROR(VLOOKUP(Tabel1[[#This Row],[Jaotus]],Tabelid!L:M,2,FALSE),"")</f>
        <v>NONE</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5">
      <c r="A169" s="18" t="s">
        <v>109</v>
      </c>
      <c r="B169" s="19">
        <v>401</v>
      </c>
      <c r="C169" s="18" t="s">
        <v>45</v>
      </c>
      <c r="D169" s="18" t="s">
        <v>46</v>
      </c>
      <c r="E169" s="18" t="s">
        <v>47</v>
      </c>
      <c r="F169" s="53">
        <v>15.1</v>
      </c>
      <c r="G169" s="53"/>
      <c r="H169" s="18"/>
      <c r="I169" s="11" t="str">
        <f>LEFT(Tabel1[[#This Row],[Ruumi tüüp (TALO Tüüpruumide nimestik)]],2)</f>
        <v>92</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5">
      <c r="A170" s="18" t="s">
        <v>109</v>
      </c>
      <c r="B170" s="19">
        <v>402</v>
      </c>
      <c r="C170" s="18" t="s">
        <v>52</v>
      </c>
      <c r="D170" s="18" t="s">
        <v>74</v>
      </c>
      <c r="E170" s="18" t="s">
        <v>64</v>
      </c>
      <c r="F170" s="53">
        <v>53.1</v>
      </c>
      <c r="G170" s="53"/>
      <c r="H170" s="67" t="s">
        <v>305</v>
      </c>
      <c r="I170" s="68" t="str">
        <f>LEFT(Tabel1[[#This Row],[Ruumi tüüp (TALO Tüüpruumide nimestik)]],2)</f>
        <v>91</v>
      </c>
      <c r="J170" s="42" t="s">
        <v>75</v>
      </c>
      <c r="K170" s="18"/>
      <c r="L170" s="11" t="str">
        <f>IFERROR(VLOOKUP(Tabel1[[#This Row],[Üürnik]],'Lepingu lisa'!$AW$3:$AX$22,2,FALSE),"")</f>
        <v/>
      </c>
      <c r="M170" s="11" t="str">
        <f>IFERROR(VLOOKUP(Tabel1[[#This Row],[Jaotus]],Tabelid!L:M,2,FALSE),"")</f>
        <v>MUU_FLOOR</v>
      </c>
      <c r="N170" s="11"/>
      <c r="O170" s="34">
        <v>1</v>
      </c>
      <c r="P170" s="34"/>
      <c r="Q170" s="34">
        <v>0</v>
      </c>
      <c r="R170" s="34">
        <v>1</v>
      </c>
      <c r="S170" s="34"/>
      <c r="T170" s="34"/>
      <c r="U170" s="34"/>
      <c r="V170" s="34"/>
      <c r="W170" s="34"/>
      <c r="X170" s="34"/>
      <c r="Y170" s="34">
        <v>1</v>
      </c>
      <c r="Z170" s="34">
        <v>0</v>
      </c>
      <c r="AA170" s="34"/>
      <c r="AB170" s="34"/>
      <c r="AC170" s="34"/>
      <c r="AD170" s="34"/>
      <c r="AE170" s="34"/>
      <c r="AF170" s="34"/>
      <c r="AG170" s="34"/>
    </row>
    <row r="171" spans="1:33" x14ac:dyDescent="0.35">
      <c r="A171" s="18" t="s">
        <v>109</v>
      </c>
      <c r="B171" s="19">
        <v>403</v>
      </c>
      <c r="C171" s="18" t="s">
        <v>52</v>
      </c>
      <c r="D171" s="18" t="s">
        <v>61</v>
      </c>
      <c r="E171" s="18" t="s">
        <v>62</v>
      </c>
      <c r="F171" s="53">
        <v>14.4</v>
      </c>
      <c r="G171" s="53"/>
      <c r="H171" s="18"/>
      <c r="I171" s="11" t="str">
        <f>LEFT(Tabel1[[#This Row],[Ruumi tüüp (TALO Tüüpruumide nimestik)]],2)</f>
        <v>21</v>
      </c>
      <c r="J171" s="22" t="s">
        <v>55</v>
      </c>
      <c r="K171" s="18" t="s">
        <v>309</v>
      </c>
      <c r="L171" s="11" t="str">
        <f>IFERROR(VLOOKUP(Tabel1[[#This Row],[Üürnik]],'Lepingu lisa'!$AW$3:$AX$22,2,FALSE),"")</f>
        <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5">
      <c r="A172" s="18" t="s">
        <v>109</v>
      </c>
      <c r="B172" s="19">
        <v>404</v>
      </c>
      <c r="C172" s="18" t="s">
        <v>52</v>
      </c>
      <c r="D172" s="18" t="s">
        <v>61</v>
      </c>
      <c r="E172" s="18" t="s">
        <v>62</v>
      </c>
      <c r="F172" s="53">
        <v>17.100000000000001</v>
      </c>
      <c r="G172" s="53"/>
      <c r="H172" s="18"/>
      <c r="I172" s="11" t="str">
        <f>LEFT(Tabel1[[#This Row],[Ruumi tüüp (TALO Tüüpruumide nimestik)]],2)</f>
        <v>21</v>
      </c>
      <c r="J172" s="22" t="s">
        <v>55</v>
      </c>
      <c r="K172" s="18" t="s">
        <v>309</v>
      </c>
      <c r="L172" s="11" t="str">
        <f>IFERROR(VLOOKUP(Tabel1[[#This Row],[Üürnik]],'Lepingu lisa'!$AW$3:$AX$22,2,FALSE),"")</f>
        <v/>
      </c>
      <c r="M172" s="11" t="str">
        <f>IFERROR(VLOOKUP(Tabel1[[#This Row],[Jaotus]],Tabelid!L:M,2,FALSE),"")</f>
        <v>NONE</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5">
      <c r="A173" s="18" t="s">
        <v>109</v>
      </c>
      <c r="B173" s="19">
        <v>405</v>
      </c>
      <c r="C173" s="18" t="s">
        <v>52</v>
      </c>
      <c r="D173" s="18" t="s">
        <v>66</v>
      </c>
      <c r="E173" s="18" t="s">
        <v>67</v>
      </c>
      <c r="F173" s="53">
        <v>2.7</v>
      </c>
      <c r="G173" s="53"/>
      <c r="H173" s="67" t="s">
        <v>305</v>
      </c>
      <c r="I173" s="68" t="str">
        <f>LEFT(Tabel1[[#This Row],[Ruumi tüüp (TALO Tüüpruumide nimestik)]],2)</f>
        <v>73</v>
      </c>
      <c r="J173" s="42" t="s">
        <v>75</v>
      </c>
      <c r="K173" s="18"/>
      <c r="L173" s="11" t="str">
        <f>IFERROR(VLOOKUP(Tabel1[[#This Row],[Üürnik]],'Lepingu lisa'!$AW$3:$AX$22,2,FALSE),"")</f>
        <v/>
      </c>
      <c r="M173" s="11" t="str">
        <f>IFERROR(VLOOKUP(Tabel1[[#This Row],[Jaotus]],Tabelid!L:M,2,FALSE),"")</f>
        <v>MUU_FLOOR</v>
      </c>
      <c r="N173" s="11"/>
      <c r="O173" s="34">
        <v>1</v>
      </c>
      <c r="P173" s="34"/>
      <c r="Q173" s="34">
        <v>0</v>
      </c>
      <c r="R173" s="34">
        <v>1</v>
      </c>
      <c r="S173" s="34"/>
      <c r="T173" s="34"/>
      <c r="U173" s="34"/>
      <c r="V173" s="34"/>
      <c r="W173" s="34"/>
      <c r="X173" s="34"/>
      <c r="Y173" s="34">
        <v>1</v>
      </c>
      <c r="Z173" s="34">
        <v>0</v>
      </c>
      <c r="AA173" s="34"/>
      <c r="AB173" s="34"/>
      <c r="AC173" s="34"/>
      <c r="AD173" s="34"/>
      <c r="AE173" s="34"/>
      <c r="AF173" s="34"/>
      <c r="AG173" s="34"/>
    </row>
    <row r="174" spans="1:33" x14ac:dyDescent="0.35">
      <c r="A174" s="18" t="s">
        <v>109</v>
      </c>
      <c r="B174" s="19">
        <v>406</v>
      </c>
      <c r="C174" s="18" t="s">
        <v>52</v>
      </c>
      <c r="D174" s="18" t="s">
        <v>66</v>
      </c>
      <c r="E174" s="18" t="s">
        <v>67</v>
      </c>
      <c r="F174" s="53">
        <v>2.8</v>
      </c>
      <c r="G174" s="53"/>
      <c r="H174" s="67" t="s">
        <v>305</v>
      </c>
      <c r="I174" s="68" t="str">
        <f>LEFT(Tabel1[[#This Row],[Ruumi tüüp (TALO Tüüpruumide nimestik)]],2)</f>
        <v>73</v>
      </c>
      <c r="J174" s="42" t="s">
        <v>75</v>
      </c>
      <c r="K174" s="18"/>
      <c r="L174" s="11" t="str">
        <f>IFERROR(VLOOKUP(Tabel1[[#This Row],[Üürnik]],'Lepingu lisa'!$AW$3:$AX$22,2,FALSE),"")</f>
        <v/>
      </c>
      <c r="M174" s="11" t="str">
        <f>IFERROR(VLOOKUP(Tabel1[[#This Row],[Jaotus]],Tabelid!L:M,2,FALSE),"")</f>
        <v>MUU_FLOOR</v>
      </c>
      <c r="N174" s="11"/>
      <c r="O174" s="34">
        <v>1</v>
      </c>
      <c r="P174" s="34"/>
      <c r="Q174" s="34">
        <v>0</v>
      </c>
      <c r="R174" s="34">
        <v>1</v>
      </c>
      <c r="S174" s="34"/>
      <c r="T174" s="34"/>
      <c r="U174" s="34"/>
      <c r="V174" s="34"/>
      <c r="W174" s="34"/>
      <c r="X174" s="34"/>
      <c r="Y174" s="34">
        <v>1</v>
      </c>
      <c r="Z174" s="34">
        <v>0</v>
      </c>
      <c r="AA174" s="34"/>
      <c r="AB174" s="34"/>
      <c r="AC174" s="34"/>
      <c r="AD174" s="34"/>
      <c r="AE174" s="34"/>
      <c r="AF174" s="34"/>
      <c r="AG174" s="34"/>
    </row>
    <row r="175" spans="1:33" x14ac:dyDescent="0.35">
      <c r="A175" s="18" t="s">
        <v>109</v>
      </c>
      <c r="B175" s="19">
        <v>407</v>
      </c>
      <c r="C175" s="18" t="s">
        <v>52</v>
      </c>
      <c r="D175" s="18" t="s">
        <v>84</v>
      </c>
      <c r="E175" s="18" t="s">
        <v>85</v>
      </c>
      <c r="F175" s="53">
        <v>17.899999999999999</v>
      </c>
      <c r="G175" s="53"/>
      <c r="H175" s="67" t="s">
        <v>305</v>
      </c>
      <c r="I175" s="68" t="str">
        <f>LEFT(Tabel1[[#This Row],[Ruumi tüüp (TALO Tüüpruumide nimestik)]],2)</f>
        <v>48</v>
      </c>
      <c r="J175" s="42" t="s">
        <v>75</v>
      </c>
      <c r="K175" s="18"/>
      <c r="L175" s="11" t="str">
        <f>IFERROR(VLOOKUP(Tabel1[[#This Row],[Üürnik]],'Lepingu lisa'!$AW$3:$AX$22,2,FALSE),"")</f>
        <v/>
      </c>
      <c r="M175" s="11" t="str">
        <f>IFERROR(VLOOKUP(Tabel1[[#This Row],[Jaotus]],Tabelid!L:M,2,FALSE),"")</f>
        <v>MUU_FLOOR</v>
      </c>
      <c r="N175" s="11"/>
      <c r="O175" s="34">
        <v>1</v>
      </c>
      <c r="P175" s="34"/>
      <c r="Q175" s="34">
        <v>0</v>
      </c>
      <c r="R175" s="34">
        <v>1</v>
      </c>
      <c r="S175" s="34"/>
      <c r="T175" s="34"/>
      <c r="U175" s="34"/>
      <c r="V175" s="34"/>
      <c r="W175" s="34"/>
      <c r="X175" s="34"/>
      <c r="Y175" s="34">
        <v>1</v>
      </c>
      <c r="Z175" s="34">
        <v>0</v>
      </c>
      <c r="AA175" s="34"/>
      <c r="AB175" s="34"/>
      <c r="AC175" s="34"/>
      <c r="AD175" s="34"/>
      <c r="AE175" s="34"/>
      <c r="AF175" s="34"/>
      <c r="AG175" s="34"/>
    </row>
    <row r="176" spans="1:33" x14ac:dyDescent="0.35">
      <c r="A176" s="18" t="s">
        <v>109</v>
      </c>
      <c r="B176" s="19">
        <v>408</v>
      </c>
      <c r="C176" s="18" t="s">
        <v>52</v>
      </c>
      <c r="D176" s="18" t="s">
        <v>61</v>
      </c>
      <c r="E176" s="18" t="s">
        <v>62</v>
      </c>
      <c r="F176" s="53">
        <v>16.2</v>
      </c>
      <c r="G176" s="53"/>
      <c r="H176" s="67"/>
      <c r="I176" s="11" t="str">
        <f>LEFT(Tabel1[[#This Row],[Ruumi tüüp (TALO Tüüpruumide nimestik)]],2)</f>
        <v>21</v>
      </c>
      <c r="J176" s="42" t="s">
        <v>55</v>
      </c>
      <c r="K176" s="67" t="s">
        <v>110</v>
      </c>
      <c r="L176" s="11" t="str">
        <f>IFERROR(VLOOKUP(Tabel1[[#This Row],[Üürnik]],'Lepingu lisa'!$AW$3:$AX$22,2,FALSE),"")</f>
        <v>KOOLI2_05</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5">
      <c r="A177" s="18" t="s">
        <v>109</v>
      </c>
      <c r="B177" s="19">
        <v>409</v>
      </c>
      <c r="C177" s="18" t="s">
        <v>52</v>
      </c>
      <c r="D177" s="18" t="s">
        <v>61</v>
      </c>
      <c r="E177" s="18" t="s">
        <v>62</v>
      </c>
      <c r="F177" s="53">
        <v>17.600000000000001</v>
      </c>
      <c r="G177" s="53"/>
      <c r="H177" s="67"/>
      <c r="I177" s="11" t="str">
        <f>LEFT(Tabel1[[#This Row],[Ruumi tüüp (TALO Tüüpruumide nimestik)]],2)</f>
        <v>21</v>
      </c>
      <c r="J177" s="42" t="s">
        <v>55</v>
      </c>
      <c r="K177" s="67" t="s">
        <v>110</v>
      </c>
      <c r="L177" s="11" t="str">
        <f>IFERROR(VLOOKUP(Tabel1[[#This Row],[Üürnik]],'Lepingu lisa'!$AW$3:$AX$22,2,FALSE),"")</f>
        <v>KOOLI2_05</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5">
      <c r="A178" s="18" t="s">
        <v>109</v>
      </c>
      <c r="B178" s="19">
        <v>410</v>
      </c>
      <c r="C178" s="18" t="s">
        <v>52</v>
      </c>
      <c r="D178" s="18" t="s">
        <v>61</v>
      </c>
      <c r="E178" s="18" t="s">
        <v>62</v>
      </c>
      <c r="F178" s="53">
        <v>16.5</v>
      </c>
      <c r="G178" s="53"/>
      <c r="H178" s="67"/>
      <c r="I178" s="11" t="str">
        <f>LEFT(Tabel1[[#This Row],[Ruumi tüüp (TALO Tüüpruumide nimestik)]],2)</f>
        <v>21</v>
      </c>
      <c r="J178" s="42" t="s">
        <v>55</v>
      </c>
      <c r="K178" s="67" t="s">
        <v>110</v>
      </c>
      <c r="L178" s="11" t="str">
        <f>IFERROR(VLOOKUP(Tabel1[[#This Row],[Üürnik]],'Lepingu lisa'!$AW$3:$AX$22,2,FALSE),"")</f>
        <v>KOOLI2_05</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5">
      <c r="A179" s="18" t="s">
        <v>109</v>
      </c>
      <c r="B179" s="19">
        <v>411</v>
      </c>
      <c r="C179" s="18" t="s">
        <v>52</v>
      </c>
      <c r="D179" s="18" t="s">
        <v>106</v>
      </c>
      <c r="E179" s="18" t="s">
        <v>62</v>
      </c>
      <c r="F179" s="53">
        <v>25.2</v>
      </c>
      <c r="G179" s="53"/>
      <c r="H179" s="67" t="s">
        <v>305</v>
      </c>
      <c r="I179" s="11" t="str">
        <f>LEFT(Tabel1[[#This Row],[Ruumi tüüp (TALO Tüüpruumide nimestik)]],2)</f>
        <v>21</v>
      </c>
      <c r="J179" s="42" t="s">
        <v>75</v>
      </c>
      <c r="K179" s="18"/>
      <c r="L179" s="11" t="str">
        <f>IFERROR(VLOOKUP(Tabel1[[#This Row],[Üürnik]],'Lepingu lisa'!$AW$3:$AX$22,2,FALSE),"")</f>
        <v/>
      </c>
      <c r="M179" s="11" t="str">
        <f>IFERROR(VLOOKUP(Tabel1[[#This Row],[Jaotus]],Tabelid!L:M,2,FALSE),"")</f>
        <v>MUU_FLOOR</v>
      </c>
      <c r="N179" s="11"/>
      <c r="O179" s="34">
        <v>1</v>
      </c>
      <c r="P179" s="34"/>
      <c r="Q179" s="34">
        <v>0</v>
      </c>
      <c r="R179" s="34">
        <v>1</v>
      </c>
      <c r="S179" s="34"/>
      <c r="T179" s="34"/>
      <c r="U179" s="34"/>
      <c r="V179" s="34"/>
      <c r="W179" s="34"/>
      <c r="X179" s="34"/>
      <c r="Y179" s="34">
        <v>1</v>
      </c>
      <c r="Z179" s="34">
        <v>0</v>
      </c>
      <c r="AA179" s="34"/>
      <c r="AB179" s="34"/>
      <c r="AC179" s="34"/>
      <c r="AD179" s="34"/>
      <c r="AE179" s="34"/>
      <c r="AF179" s="34"/>
      <c r="AG179" s="34"/>
    </row>
    <row r="180" spans="1:33" x14ac:dyDescent="0.35">
      <c r="A180" s="18" t="s">
        <v>109</v>
      </c>
      <c r="B180" s="19">
        <v>412</v>
      </c>
      <c r="C180" s="18" t="s">
        <v>52</v>
      </c>
      <c r="D180" s="18" t="s">
        <v>61</v>
      </c>
      <c r="E180" s="18" t="s">
        <v>62</v>
      </c>
      <c r="F180" s="53">
        <v>33.200000000000003</v>
      </c>
      <c r="G180" s="53"/>
      <c r="H180" s="67"/>
      <c r="I180" s="11" t="str">
        <f>LEFT(Tabel1[[#This Row],[Ruumi tüüp (TALO Tüüpruumide nimestik)]],2)</f>
        <v>21</v>
      </c>
      <c r="J180" s="42" t="s">
        <v>55</v>
      </c>
      <c r="K180" s="18" t="s">
        <v>309</v>
      </c>
      <c r="L180" s="11" t="str">
        <f>IFERROR(VLOOKUP(Tabel1[[#This Row],[Üürnik]],'Lepingu lisa'!$AW$3:$AX$22,2,FALSE),"")</f>
        <v/>
      </c>
      <c r="M180" s="11" t="str">
        <f>IFERROR(VLOOKUP(Tabel1[[#This Row],[Jaotus]],Tabelid!L:M,2,FALSE),"")</f>
        <v>NONE</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5">
      <c r="A181" s="18" t="s">
        <v>109</v>
      </c>
      <c r="B181" s="19" t="s">
        <v>111</v>
      </c>
      <c r="C181" s="18" t="s">
        <v>52</v>
      </c>
      <c r="D181" s="18" t="s">
        <v>61</v>
      </c>
      <c r="E181" s="18" t="s">
        <v>62</v>
      </c>
      <c r="F181" s="53">
        <v>22</v>
      </c>
      <c r="G181" s="53"/>
      <c r="H181" s="67"/>
      <c r="I181" s="11" t="str">
        <f>LEFT(Tabel1[[#This Row],[Ruumi tüüp (TALO Tüüpruumide nimestik)]],2)</f>
        <v>21</v>
      </c>
      <c r="J181" s="42" t="s">
        <v>55</v>
      </c>
      <c r="K181" s="18" t="s">
        <v>110</v>
      </c>
      <c r="L181" s="11" t="str">
        <f>IFERROR(VLOOKUP(Tabel1[[#This Row],[Üürnik]],'Lepingu lisa'!$AW$3:$AX$22,2,FALSE),"")</f>
        <v>KOOLI2_05</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5">
      <c r="A182" s="18" t="s">
        <v>109</v>
      </c>
      <c r="B182" s="19">
        <v>413</v>
      </c>
      <c r="C182" s="18" t="s">
        <v>52</v>
      </c>
      <c r="D182" s="18" t="s">
        <v>112</v>
      </c>
      <c r="E182" s="18" t="s">
        <v>113</v>
      </c>
      <c r="F182" s="53">
        <v>12.5</v>
      </c>
      <c r="G182" s="53"/>
      <c r="H182" s="18"/>
      <c r="I182" s="11" t="str">
        <f>LEFT(Tabel1[[#This Row],[Ruumi tüüp (TALO Tüüpruumide nimestik)]],2)</f>
        <v>23</v>
      </c>
      <c r="J182" s="42" t="s">
        <v>75</v>
      </c>
      <c r="K182" s="18"/>
      <c r="L182" s="11" t="str">
        <f>IFERROR(VLOOKUP(Tabel1[[#This Row],[Üürnik]],'Lepingu lisa'!$AW$3:$AX$22,2,FALSE),"")</f>
        <v/>
      </c>
      <c r="M182" s="11" t="str">
        <f>IFERROR(VLOOKUP(Tabel1[[#This Row],[Jaotus]],Tabelid!L:M,2,FALSE),"")</f>
        <v>MUU_FLOOR</v>
      </c>
      <c r="N182" s="11"/>
      <c r="O182" s="34">
        <v>1</v>
      </c>
      <c r="P182" s="34"/>
      <c r="Q182" s="34">
        <v>0</v>
      </c>
      <c r="R182" s="34">
        <v>1</v>
      </c>
      <c r="S182" s="34"/>
      <c r="T182" s="34"/>
      <c r="U182" s="34"/>
      <c r="V182" s="34"/>
      <c r="W182" s="34"/>
      <c r="X182" s="34"/>
      <c r="Y182" s="34">
        <v>1</v>
      </c>
      <c r="Z182" s="34">
        <v>0</v>
      </c>
      <c r="AA182" s="34"/>
      <c r="AB182" s="34"/>
      <c r="AC182" s="34"/>
      <c r="AD182" s="34"/>
      <c r="AE182" s="34"/>
      <c r="AF182" s="34"/>
      <c r="AG182" s="34"/>
    </row>
    <row r="183" spans="1:33" x14ac:dyDescent="0.35">
      <c r="A183" s="18" t="s">
        <v>109</v>
      </c>
      <c r="B183" s="19" t="s">
        <v>114</v>
      </c>
      <c r="C183" s="18" t="s">
        <v>49</v>
      </c>
      <c r="D183" s="18" t="s">
        <v>50</v>
      </c>
      <c r="E183" s="18" t="s">
        <v>51</v>
      </c>
      <c r="F183" s="53">
        <v>0.8</v>
      </c>
      <c r="G183" s="53"/>
      <c r="H183" s="18"/>
      <c r="I183" s="11" t="str">
        <f>LEFT(Tabel1[[#This Row],[Ruumi tüüp (TALO Tüüpruumide nimestik)]],2)</f>
        <v>99</v>
      </c>
      <c r="J183" s="4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5">
      <c r="A184" s="18" t="s">
        <v>109</v>
      </c>
      <c r="B184" s="19">
        <v>414</v>
      </c>
      <c r="C184" s="18" t="s">
        <v>45</v>
      </c>
      <c r="D184" s="18" t="s">
        <v>46</v>
      </c>
      <c r="E184" s="18" t="s">
        <v>47</v>
      </c>
      <c r="F184" s="53">
        <v>10.3</v>
      </c>
      <c r="G184" s="53"/>
      <c r="H184" s="18"/>
      <c r="I184" s="11" t="str">
        <f>LEFT(Tabel1[[#This Row],[Ruumi tüüp (TALO Tüüpruumide nimestik)]],2)</f>
        <v>92</v>
      </c>
      <c r="J184" s="4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5">
      <c r="A185" s="76" t="s">
        <v>109</v>
      </c>
      <c r="B185" s="77">
        <v>415</v>
      </c>
      <c r="C185" s="76" t="s">
        <v>52</v>
      </c>
      <c r="D185" s="76" t="s">
        <v>87</v>
      </c>
      <c r="E185" s="76" t="s">
        <v>64</v>
      </c>
      <c r="F185" s="78">
        <v>113.2</v>
      </c>
      <c r="G185" s="78"/>
      <c r="H185" s="76"/>
      <c r="I185" s="79" t="str">
        <f>LEFT(Tabel1[[#This Row],[Ruumi tüüp (TALO Tüüpruumide nimestik)]],2)</f>
        <v>91</v>
      </c>
      <c r="J185" s="80" t="s">
        <v>82</v>
      </c>
      <c r="K185" s="76"/>
      <c r="L185" s="79" t="str">
        <f>IFERROR(VLOOKUP(Tabel1[[#This Row],[Üürnik]],'Lepingu lisa'!$AW$3:$AX$22,2,FALSE),"")</f>
        <v/>
      </c>
      <c r="M185" s="79" t="str">
        <f>IFERROR(VLOOKUP(Tabel1[[#This Row],[Jaotus]],Tabelid!L:M,2,FALSE),"")</f>
        <v>MUU_BUILDING</v>
      </c>
      <c r="N185" s="11"/>
      <c r="O185" s="34">
        <v>14.5</v>
      </c>
      <c r="P185" s="34">
        <v>4</v>
      </c>
      <c r="Q185" s="34">
        <v>0</v>
      </c>
      <c r="R185" s="34">
        <v>69</v>
      </c>
      <c r="S185" s="34"/>
      <c r="T185" s="34"/>
      <c r="U185" s="34"/>
      <c r="V185" s="34"/>
      <c r="W185" s="34"/>
      <c r="X185" s="34"/>
      <c r="Y185" s="34">
        <v>12.5</v>
      </c>
      <c r="Z185" s="34">
        <v>0</v>
      </c>
      <c r="AA185" s="34"/>
      <c r="AB185" s="34"/>
      <c r="AC185" s="34"/>
      <c r="AD185" s="34"/>
      <c r="AE185" s="34"/>
      <c r="AF185" s="34"/>
      <c r="AG185" s="34"/>
    </row>
    <row r="186" spans="1:33" x14ac:dyDescent="0.35">
      <c r="A186" s="76" t="s">
        <v>109</v>
      </c>
      <c r="B186" s="77">
        <v>416</v>
      </c>
      <c r="C186" s="76" t="s">
        <v>52</v>
      </c>
      <c r="D186" s="76" t="s">
        <v>106</v>
      </c>
      <c r="E186" s="76" t="s">
        <v>62</v>
      </c>
      <c r="F186" s="78">
        <v>35.9</v>
      </c>
      <c r="G186" s="78"/>
      <c r="H186" s="76"/>
      <c r="I186" s="79" t="str">
        <f>LEFT(Tabel1[[#This Row],[Ruumi tüüp (TALO Tüüpruumide nimestik)]],2)</f>
        <v>21</v>
      </c>
      <c r="J186" s="80" t="s">
        <v>82</v>
      </c>
      <c r="K186" s="76"/>
      <c r="L186" s="79" t="str">
        <f>IFERROR(VLOOKUP(Tabel1[[#This Row],[Üürnik]],'Lepingu lisa'!$AW$3:$AX$22,2,FALSE),"")</f>
        <v/>
      </c>
      <c r="M186" s="79" t="str">
        <f>IFERROR(VLOOKUP(Tabel1[[#This Row],[Jaotus]],Tabelid!L:M,2,FALSE),"")</f>
        <v>MUU_BUILDING</v>
      </c>
      <c r="N186" s="11"/>
      <c r="O186" s="34">
        <v>14.5</v>
      </c>
      <c r="P186" s="34">
        <v>4</v>
      </c>
      <c r="Q186" s="34">
        <v>0</v>
      </c>
      <c r="R186" s="34">
        <v>69</v>
      </c>
      <c r="S186" s="34"/>
      <c r="T186" s="34"/>
      <c r="U186" s="34"/>
      <c r="V186" s="34"/>
      <c r="W186" s="34"/>
      <c r="X186" s="34"/>
      <c r="Y186" s="34">
        <v>12.5</v>
      </c>
      <c r="Z186" s="34">
        <v>0</v>
      </c>
      <c r="AA186" s="34"/>
      <c r="AB186" s="34"/>
      <c r="AC186" s="34"/>
      <c r="AD186" s="34"/>
      <c r="AE186" s="34"/>
      <c r="AF186" s="34"/>
      <c r="AG186" s="34"/>
    </row>
    <row r="187" spans="1:33" x14ac:dyDescent="0.35">
      <c r="A187" s="18" t="s">
        <v>109</v>
      </c>
      <c r="B187" s="19">
        <v>417</v>
      </c>
      <c r="C187" s="18" t="s">
        <v>52</v>
      </c>
      <c r="D187" s="18" t="s">
        <v>61</v>
      </c>
      <c r="E187" s="18" t="s">
        <v>62</v>
      </c>
      <c r="F187" s="53">
        <v>59.2</v>
      </c>
      <c r="G187" s="53"/>
      <c r="H187" s="18"/>
      <c r="I187" s="11" t="str">
        <f>LEFT(Tabel1[[#This Row],[Ruumi tüüp (TALO Tüüpruumide nimestik)]],2)</f>
        <v>21</v>
      </c>
      <c r="J187" s="42" t="s">
        <v>55</v>
      </c>
      <c r="K187" s="67" t="s">
        <v>65</v>
      </c>
      <c r="L187" s="11" t="str">
        <f>IFERROR(VLOOKUP(Tabel1[[#This Row],[Üürnik]],'Lepingu lisa'!$AW$3:$AX$22,2,FALSE),"")</f>
        <v>KOOLI2_02</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5">
      <c r="A188" s="76" t="s">
        <v>109</v>
      </c>
      <c r="B188" s="77">
        <v>418</v>
      </c>
      <c r="C188" s="76" t="s">
        <v>52</v>
      </c>
      <c r="D188" s="76" t="s">
        <v>106</v>
      </c>
      <c r="E188" s="76" t="s">
        <v>62</v>
      </c>
      <c r="F188" s="78">
        <v>91.6</v>
      </c>
      <c r="G188" s="78"/>
      <c r="H188" s="76"/>
      <c r="I188" s="79" t="str">
        <f>LEFT(Tabel1[[#This Row],[Ruumi tüüp (TALO Tüüpruumide nimestik)]],2)</f>
        <v>21</v>
      </c>
      <c r="J188" s="80" t="s">
        <v>82</v>
      </c>
      <c r="K188" s="76"/>
      <c r="L188" s="79" t="str">
        <f>IFERROR(VLOOKUP(Tabel1[[#This Row],[Üürnik]],'Lepingu lisa'!$AW$3:$AX$22,2,FALSE),"")</f>
        <v/>
      </c>
      <c r="M188" s="79" t="str">
        <f>IFERROR(VLOOKUP(Tabel1[[#This Row],[Jaotus]],Tabelid!L:M,2,FALSE),"")</f>
        <v>MUU_BUILDING</v>
      </c>
      <c r="N188" s="11"/>
      <c r="O188" s="34">
        <v>15</v>
      </c>
      <c r="P188" s="34">
        <v>4</v>
      </c>
      <c r="Q188" s="34">
        <v>0</v>
      </c>
      <c r="R188" s="34">
        <v>68</v>
      </c>
      <c r="S188" s="34"/>
      <c r="T188" s="34"/>
      <c r="U188" s="34"/>
      <c r="V188" s="34"/>
      <c r="W188" s="34"/>
      <c r="X188" s="34"/>
      <c r="Y188" s="34">
        <v>13</v>
      </c>
      <c r="Z188" s="34">
        <v>0</v>
      </c>
      <c r="AA188" s="34"/>
      <c r="AB188" s="34"/>
      <c r="AC188" s="34"/>
      <c r="AD188" s="34"/>
      <c r="AE188" s="34"/>
      <c r="AF188" s="34"/>
      <c r="AG188" s="34"/>
    </row>
    <row r="189" spans="1:33" x14ac:dyDescent="0.35">
      <c r="A189" s="76" t="s">
        <v>109</v>
      </c>
      <c r="B189" s="77" t="s">
        <v>115</v>
      </c>
      <c r="C189" s="76" t="s">
        <v>52</v>
      </c>
      <c r="D189" s="76" t="s">
        <v>63</v>
      </c>
      <c r="E189" s="76" t="s">
        <v>64</v>
      </c>
      <c r="F189" s="78">
        <v>2.8</v>
      </c>
      <c r="G189" s="78"/>
      <c r="H189" s="76"/>
      <c r="I189" s="79" t="str">
        <f>LEFT(Tabel1[[#This Row],[Ruumi tüüp (TALO Tüüpruumide nimestik)]],2)</f>
        <v>91</v>
      </c>
      <c r="J189" s="80" t="s">
        <v>82</v>
      </c>
      <c r="K189" s="76"/>
      <c r="L189" s="79" t="str">
        <f>IFERROR(VLOOKUP(Tabel1[[#This Row],[Üürnik]],'Lepingu lisa'!$AW$3:$AX$22,2,FALSE),"")</f>
        <v/>
      </c>
      <c r="M189" s="79" t="str">
        <f>IFERROR(VLOOKUP(Tabel1[[#This Row],[Jaotus]],Tabelid!L:M,2,FALSE),"")</f>
        <v>MUU_BUILDING</v>
      </c>
      <c r="N189" s="11"/>
      <c r="O189" s="34">
        <v>15</v>
      </c>
      <c r="P189" s="34">
        <v>4</v>
      </c>
      <c r="Q189" s="34">
        <v>0</v>
      </c>
      <c r="R189" s="34">
        <v>68</v>
      </c>
      <c r="S189" s="34"/>
      <c r="T189" s="34"/>
      <c r="U189" s="34"/>
      <c r="V189" s="34"/>
      <c r="W189" s="34"/>
      <c r="X189" s="34"/>
      <c r="Y189" s="34">
        <v>13</v>
      </c>
      <c r="Z189" s="34">
        <v>0</v>
      </c>
      <c r="AA189" s="34"/>
      <c r="AB189" s="34"/>
      <c r="AC189" s="34"/>
      <c r="AD189" s="34"/>
      <c r="AE189" s="34"/>
      <c r="AF189" s="34"/>
      <c r="AG189" s="34"/>
    </row>
    <row r="190" spans="1:33" x14ac:dyDescent="0.35">
      <c r="A190" s="18" t="s">
        <v>109</v>
      </c>
      <c r="B190" s="19" t="s">
        <v>116</v>
      </c>
      <c r="C190" s="18" t="s">
        <v>49</v>
      </c>
      <c r="D190" s="18" t="s">
        <v>50</v>
      </c>
      <c r="E190" s="18" t="s">
        <v>51</v>
      </c>
      <c r="F190" s="53">
        <v>5</v>
      </c>
      <c r="G190" s="53"/>
      <c r="H190" s="18"/>
      <c r="I190" s="11" t="str">
        <f>LEFT(Tabel1[[#This Row],[Ruumi tüüp (TALO Tüüpruumide nimestik)]],2)</f>
        <v>99</v>
      </c>
      <c r="J190" s="4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5">
      <c r="A191" s="18" t="s">
        <v>109</v>
      </c>
      <c r="B191" s="19" t="s">
        <v>117</v>
      </c>
      <c r="C191" s="18" t="s">
        <v>49</v>
      </c>
      <c r="D191" s="18" t="s">
        <v>50</v>
      </c>
      <c r="E191" s="18" t="s">
        <v>51</v>
      </c>
      <c r="F191" s="53">
        <v>5</v>
      </c>
      <c r="G191" s="53"/>
      <c r="H191" s="18"/>
      <c r="I191" s="11" t="str">
        <f>LEFT(Tabel1[[#This Row],[Ruumi tüüp (TALO Tüüpruumide nimestik)]],2)</f>
        <v>99</v>
      </c>
      <c r="J191" s="4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5">
      <c r="A192" s="76" t="s">
        <v>109</v>
      </c>
      <c r="B192" s="77">
        <v>419</v>
      </c>
      <c r="C192" s="76" t="s">
        <v>52</v>
      </c>
      <c r="D192" s="76" t="s">
        <v>94</v>
      </c>
      <c r="E192" s="76" t="s">
        <v>95</v>
      </c>
      <c r="F192" s="78">
        <v>4.3</v>
      </c>
      <c r="G192" s="78"/>
      <c r="H192" s="76"/>
      <c r="I192" s="79" t="str">
        <f>LEFT(Tabel1[[#This Row],[Ruumi tüüp (TALO Tüüpruumide nimestik)]],2)</f>
        <v>72</v>
      </c>
      <c r="J192" s="80" t="s">
        <v>82</v>
      </c>
      <c r="K192" s="76"/>
      <c r="L192" s="79" t="str">
        <f>IFERROR(VLOOKUP(Tabel1[[#This Row],[Üürnik]],'Lepingu lisa'!$AW$3:$AX$22,2,FALSE),"")</f>
        <v/>
      </c>
      <c r="M192" s="79" t="str">
        <f>IFERROR(VLOOKUP(Tabel1[[#This Row],[Jaotus]],Tabelid!L:M,2,FALSE),"")</f>
        <v>MUU_BUILDING</v>
      </c>
      <c r="N192" s="11"/>
      <c r="O192" s="34">
        <v>15</v>
      </c>
      <c r="P192" s="34">
        <v>5</v>
      </c>
      <c r="Q192" s="34">
        <v>0</v>
      </c>
      <c r="R192" s="34">
        <v>67</v>
      </c>
      <c r="S192" s="34"/>
      <c r="T192" s="34"/>
      <c r="U192" s="34"/>
      <c r="V192" s="34"/>
      <c r="W192" s="34"/>
      <c r="X192" s="34"/>
      <c r="Y192" s="34">
        <v>13</v>
      </c>
      <c r="Z192" s="34">
        <v>0</v>
      </c>
      <c r="AA192" s="34"/>
      <c r="AB192" s="34"/>
      <c r="AC192" s="34"/>
      <c r="AD192" s="34"/>
      <c r="AE192" s="34"/>
      <c r="AF192" s="34"/>
      <c r="AG192" s="34"/>
    </row>
    <row r="193" spans="1:33" x14ac:dyDescent="0.35">
      <c r="A193" s="76" t="s">
        <v>109</v>
      </c>
      <c r="B193" s="77" t="s">
        <v>118</v>
      </c>
      <c r="C193" s="76" t="s">
        <v>52</v>
      </c>
      <c r="D193" s="76" t="s">
        <v>66</v>
      </c>
      <c r="E193" s="76" t="s">
        <v>67</v>
      </c>
      <c r="F193" s="78">
        <v>2.2000000000000002</v>
      </c>
      <c r="G193" s="78"/>
      <c r="H193" s="76"/>
      <c r="I193" s="79" t="str">
        <f>LEFT(Tabel1[[#This Row],[Ruumi tüüp (TALO Tüüpruumide nimestik)]],2)</f>
        <v>73</v>
      </c>
      <c r="J193" s="80" t="s">
        <v>82</v>
      </c>
      <c r="K193" s="76"/>
      <c r="L193" s="79" t="str">
        <f>IFERROR(VLOOKUP(Tabel1[[#This Row],[Üürnik]],'Lepingu lisa'!$AW$3:$AX$22,2,FALSE),"")</f>
        <v/>
      </c>
      <c r="M193" s="79" t="str">
        <f>IFERROR(VLOOKUP(Tabel1[[#This Row],[Jaotus]],Tabelid!L:M,2,FALSE),"")</f>
        <v>MUU_BUILDING</v>
      </c>
      <c r="N193" s="11"/>
      <c r="O193" s="34">
        <v>15</v>
      </c>
      <c r="P193" s="34">
        <v>5</v>
      </c>
      <c r="Q193" s="34">
        <v>0</v>
      </c>
      <c r="R193" s="34">
        <v>67</v>
      </c>
      <c r="S193" s="34"/>
      <c r="T193" s="34"/>
      <c r="U193" s="34"/>
      <c r="V193" s="34"/>
      <c r="W193" s="34"/>
      <c r="X193" s="34"/>
      <c r="Y193" s="34">
        <v>13</v>
      </c>
      <c r="Z193" s="34">
        <v>0</v>
      </c>
      <c r="AA193" s="34"/>
      <c r="AB193" s="34"/>
      <c r="AC193" s="34"/>
      <c r="AD193" s="34"/>
      <c r="AE193" s="34"/>
      <c r="AF193" s="34"/>
      <c r="AG193" s="34"/>
    </row>
    <row r="194" spans="1:33" x14ac:dyDescent="0.35">
      <c r="A194" s="76" t="s">
        <v>109</v>
      </c>
      <c r="B194" s="77" t="s">
        <v>119</v>
      </c>
      <c r="C194" s="76" t="s">
        <v>52</v>
      </c>
      <c r="D194" s="76" t="s">
        <v>66</v>
      </c>
      <c r="E194" s="76" t="s">
        <v>67</v>
      </c>
      <c r="F194" s="78">
        <v>2.1</v>
      </c>
      <c r="G194" s="78"/>
      <c r="H194" s="76"/>
      <c r="I194" s="79" t="str">
        <f>LEFT(Tabel1[[#This Row],[Ruumi tüüp (TALO Tüüpruumide nimestik)]],2)</f>
        <v>73</v>
      </c>
      <c r="J194" s="80" t="s">
        <v>82</v>
      </c>
      <c r="K194" s="76"/>
      <c r="L194" s="79" t="str">
        <f>IFERROR(VLOOKUP(Tabel1[[#This Row],[Üürnik]],'Lepingu lisa'!$AW$3:$AX$22,2,FALSE),"")</f>
        <v/>
      </c>
      <c r="M194" s="79" t="str">
        <f>IFERROR(VLOOKUP(Tabel1[[#This Row],[Jaotus]],Tabelid!L:M,2,FALSE),"")</f>
        <v>MUU_BUILDING</v>
      </c>
      <c r="N194" s="11"/>
      <c r="O194" s="34">
        <v>15</v>
      </c>
      <c r="P194" s="34">
        <v>5</v>
      </c>
      <c r="Q194" s="34">
        <v>0</v>
      </c>
      <c r="R194" s="34">
        <v>67</v>
      </c>
      <c r="S194" s="34"/>
      <c r="T194" s="34"/>
      <c r="U194" s="34"/>
      <c r="V194" s="34"/>
      <c r="W194" s="34"/>
      <c r="X194" s="34"/>
      <c r="Y194" s="34">
        <v>13</v>
      </c>
      <c r="Z194" s="34">
        <v>0</v>
      </c>
      <c r="AA194" s="34"/>
      <c r="AB194" s="34"/>
      <c r="AC194" s="34"/>
      <c r="AD194" s="34"/>
      <c r="AE194" s="34"/>
      <c r="AF194" s="34"/>
      <c r="AG194" s="34"/>
    </row>
    <row r="195" spans="1:33" x14ac:dyDescent="0.35">
      <c r="A195" s="76" t="s">
        <v>109</v>
      </c>
      <c r="B195" s="77">
        <v>420</v>
      </c>
      <c r="C195" s="76" t="s">
        <v>52</v>
      </c>
      <c r="D195" s="76" t="s">
        <v>94</v>
      </c>
      <c r="E195" s="76" t="s">
        <v>95</v>
      </c>
      <c r="F195" s="78">
        <v>3.8</v>
      </c>
      <c r="G195" s="78"/>
      <c r="H195" s="76"/>
      <c r="I195" s="79" t="str">
        <f>LEFT(Tabel1[[#This Row],[Ruumi tüüp (TALO Tüüpruumide nimestik)]],2)</f>
        <v>72</v>
      </c>
      <c r="J195" s="80" t="s">
        <v>82</v>
      </c>
      <c r="K195" s="76"/>
      <c r="L195" s="79" t="str">
        <f>IFERROR(VLOOKUP(Tabel1[[#This Row],[Üürnik]],'Lepingu lisa'!$AW$3:$AX$22,2,FALSE),"")</f>
        <v/>
      </c>
      <c r="M195" s="79" t="str">
        <f>IFERROR(VLOOKUP(Tabel1[[#This Row],[Jaotus]],Tabelid!L:M,2,FALSE),"")</f>
        <v>MUU_BUILDING</v>
      </c>
      <c r="N195" s="11"/>
      <c r="O195" s="34">
        <v>15</v>
      </c>
      <c r="P195" s="34">
        <v>5</v>
      </c>
      <c r="Q195" s="34">
        <v>0</v>
      </c>
      <c r="R195" s="34">
        <v>67</v>
      </c>
      <c r="S195" s="34"/>
      <c r="T195" s="34"/>
      <c r="U195" s="34"/>
      <c r="V195" s="34"/>
      <c r="W195" s="34"/>
      <c r="X195" s="34"/>
      <c r="Y195" s="34">
        <v>13</v>
      </c>
      <c r="Z195" s="34">
        <v>0</v>
      </c>
      <c r="AA195" s="34"/>
      <c r="AB195" s="34"/>
      <c r="AC195" s="34"/>
      <c r="AD195" s="34"/>
      <c r="AE195" s="34"/>
      <c r="AF195" s="34"/>
      <c r="AG195" s="34"/>
    </row>
    <row r="196" spans="1:33" x14ac:dyDescent="0.35">
      <c r="A196" s="76" t="s">
        <v>109</v>
      </c>
      <c r="B196" s="77" t="s">
        <v>120</v>
      </c>
      <c r="C196" s="76" t="s">
        <v>52</v>
      </c>
      <c r="D196" s="76" t="s">
        <v>66</v>
      </c>
      <c r="E196" s="76" t="s">
        <v>67</v>
      </c>
      <c r="F196" s="78">
        <v>1.9</v>
      </c>
      <c r="G196" s="78"/>
      <c r="H196" s="76"/>
      <c r="I196" s="79" t="str">
        <f>LEFT(Tabel1[[#This Row],[Ruumi tüüp (TALO Tüüpruumide nimestik)]],2)</f>
        <v>73</v>
      </c>
      <c r="J196" s="80" t="s">
        <v>82</v>
      </c>
      <c r="K196" s="76"/>
      <c r="L196" s="79" t="str">
        <f>IFERROR(VLOOKUP(Tabel1[[#This Row],[Üürnik]],'Lepingu lisa'!$AW$3:$AX$22,2,FALSE),"")</f>
        <v/>
      </c>
      <c r="M196" s="79" t="str">
        <f>IFERROR(VLOOKUP(Tabel1[[#This Row],[Jaotus]],Tabelid!L:M,2,FALSE),"")</f>
        <v>MUU_BUILDING</v>
      </c>
      <c r="N196" s="11"/>
      <c r="O196" s="34">
        <v>15</v>
      </c>
      <c r="P196" s="34">
        <v>5</v>
      </c>
      <c r="Q196" s="34">
        <v>0</v>
      </c>
      <c r="R196" s="34">
        <v>67</v>
      </c>
      <c r="S196" s="34"/>
      <c r="T196" s="34"/>
      <c r="U196" s="34"/>
      <c r="V196" s="34"/>
      <c r="W196" s="34"/>
      <c r="X196" s="34"/>
      <c r="Y196" s="34">
        <v>13</v>
      </c>
      <c r="Z196" s="34">
        <v>0</v>
      </c>
      <c r="AA196" s="34"/>
      <c r="AB196" s="34"/>
      <c r="AC196" s="34"/>
      <c r="AD196" s="34"/>
      <c r="AE196" s="34"/>
      <c r="AF196" s="34"/>
      <c r="AG196" s="34"/>
    </row>
    <row r="197" spans="1:33" x14ac:dyDescent="0.35">
      <c r="A197" s="76" t="s">
        <v>109</v>
      </c>
      <c r="B197" s="77" t="s">
        <v>121</v>
      </c>
      <c r="C197" s="76" t="s">
        <v>52</v>
      </c>
      <c r="D197" s="76" t="s">
        <v>66</v>
      </c>
      <c r="E197" s="76" t="s">
        <v>67</v>
      </c>
      <c r="F197" s="78">
        <v>1.9</v>
      </c>
      <c r="G197" s="78"/>
      <c r="H197" s="76"/>
      <c r="I197" s="79" t="str">
        <f>LEFT(Tabel1[[#This Row],[Ruumi tüüp (TALO Tüüpruumide nimestik)]],2)</f>
        <v>73</v>
      </c>
      <c r="J197" s="80" t="s">
        <v>82</v>
      </c>
      <c r="K197" s="76"/>
      <c r="L197" s="79" t="str">
        <f>IFERROR(VLOOKUP(Tabel1[[#This Row],[Üürnik]],'Lepingu lisa'!$AW$3:$AX$22,2,FALSE),"")</f>
        <v/>
      </c>
      <c r="M197" s="79" t="str">
        <f>IFERROR(VLOOKUP(Tabel1[[#This Row],[Jaotus]],Tabelid!L:M,2,FALSE),"")</f>
        <v>MUU_BUILDING</v>
      </c>
      <c r="N197" s="11"/>
      <c r="O197" s="34">
        <v>15</v>
      </c>
      <c r="P197" s="34">
        <v>5</v>
      </c>
      <c r="Q197" s="34">
        <v>0</v>
      </c>
      <c r="R197" s="34">
        <v>67</v>
      </c>
      <c r="S197" s="34"/>
      <c r="T197" s="34"/>
      <c r="U197" s="34"/>
      <c r="V197" s="34"/>
      <c r="W197" s="34"/>
      <c r="X197" s="34"/>
      <c r="Y197" s="34">
        <v>13</v>
      </c>
      <c r="Z197" s="34">
        <v>0</v>
      </c>
      <c r="AA197" s="34"/>
      <c r="AB197" s="34"/>
      <c r="AC197" s="34"/>
      <c r="AD197" s="34"/>
      <c r="AE197" s="34"/>
      <c r="AF197" s="34"/>
      <c r="AG197" s="34"/>
    </row>
    <row r="198" spans="1:33" s="86" customFormat="1" x14ac:dyDescent="0.35">
      <c r="A198" s="66" t="s">
        <v>109</v>
      </c>
      <c r="B198" s="81">
        <v>421</v>
      </c>
      <c r="C198" s="66" t="s">
        <v>52</v>
      </c>
      <c r="D198" s="66" t="s">
        <v>76</v>
      </c>
      <c r="E198" s="66" t="s">
        <v>77</v>
      </c>
      <c r="F198" s="82">
        <v>5.6</v>
      </c>
      <c r="G198" s="82"/>
      <c r="H198" s="66"/>
      <c r="I198" s="83" t="str">
        <f>LEFT(Tabel1[[#This Row],[Ruumi tüüp (TALO Tüüpruumide nimestik)]],2)</f>
        <v>86</v>
      </c>
      <c r="J198" s="84" t="s">
        <v>82</v>
      </c>
      <c r="K198" s="66"/>
      <c r="L198" s="83" t="str">
        <f>IFERROR(VLOOKUP(Tabel1[[#This Row],[Üürnik]],'Lepingu lisa'!$AW$3:$AX$22,2,FALSE),"")</f>
        <v/>
      </c>
      <c r="M198" s="83" t="str">
        <f>IFERROR(VLOOKUP(Tabel1[[#This Row],[Jaotus]],Tabelid!L:M,2,FALSE),"")</f>
        <v>MUU_BUILDING</v>
      </c>
      <c r="N198" s="83"/>
      <c r="O198" s="85">
        <v>13</v>
      </c>
      <c r="P198" s="85">
        <v>4.5</v>
      </c>
      <c r="Q198" s="85">
        <v>31</v>
      </c>
      <c r="R198" s="85">
        <v>47</v>
      </c>
      <c r="S198" s="85"/>
      <c r="T198" s="85"/>
      <c r="U198" s="85"/>
      <c r="V198" s="85"/>
      <c r="W198" s="85"/>
      <c r="X198" s="85"/>
      <c r="Y198" s="85">
        <v>4.5</v>
      </c>
      <c r="Z198" s="85">
        <v>0</v>
      </c>
      <c r="AA198" s="85"/>
      <c r="AB198" s="85"/>
      <c r="AC198" s="85"/>
      <c r="AD198" s="85"/>
      <c r="AE198" s="85"/>
      <c r="AF198" s="85"/>
      <c r="AG198" s="85"/>
    </row>
    <row r="199" spans="1:33" x14ac:dyDescent="0.35">
      <c r="A199" s="18" t="s">
        <v>109</v>
      </c>
      <c r="B199" s="19">
        <v>422</v>
      </c>
      <c r="C199" s="18" t="s">
        <v>52</v>
      </c>
      <c r="D199" s="18" t="s">
        <v>61</v>
      </c>
      <c r="E199" s="18" t="s">
        <v>62</v>
      </c>
      <c r="F199" s="53">
        <v>15.3</v>
      </c>
      <c r="G199" s="53"/>
      <c r="H199" s="18"/>
      <c r="I199" s="11" t="str">
        <f>LEFT(Tabel1[[#This Row],[Ruumi tüüp (TALO Tüüpruumide nimestik)]],2)</f>
        <v>21</v>
      </c>
      <c r="J199" s="42" t="s">
        <v>55</v>
      </c>
      <c r="K199" s="18" t="s">
        <v>58</v>
      </c>
      <c r="L199" s="11" t="str">
        <f>IFERROR(VLOOKUP(Tabel1[[#This Row],[Üürnik]],'Lepingu lisa'!$AW$3:$AX$22,2,FALSE),"")</f>
        <v/>
      </c>
      <c r="M199" s="11" t="str">
        <f>IFERROR(VLOOKUP(Tabel1[[#This Row],[Jaotus]],Tabelid!L:M,2,FALSE),"")</f>
        <v>NONE</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5">
      <c r="A200" s="18" t="s">
        <v>109</v>
      </c>
      <c r="B200" s="19">
        <v>423</v>
      </c>
      <c r="C200" s="18" t="s">
        <v>45</v>
      </c>
      <c r="D200" s="18" t="s">
        <v>46</v>
      </c>
      <c r="E200" s="18" t="s">
        <v>47</v>
      </c>
      <c r="F200" s="53">
        <v>10.5</v>
      </c>
      <c r="G200" s="53"/>
      <c r="H200" s="18"/>
      <c r="I200" s="11" t="str">
        <f>LEFT(Tabel1[[#This Row],[Ruumi tüüp (TALO Tüüpruumide nimestik)]],2)</f>
        <v>92</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5">
      <c r="A201" s="18" t="s">
        <v>109</v>
      </c>
      <c r="B201" s="19">
        <v>424</v>
      </c>
      <c r="C201" s="18" t="s">
        <v>52</v>
      </c>
      <c r="D201" s="18" t="s">
        <v>63</v>
      </c>
      <c r="E201" s="18" t="s">
        <v>64</v>
      </c>
      <c r="F201" s="53">
        <v>7.2</v>
      </c>
      <c r="G201" s="53"/>
      <c r="H201" s="18"/>
      <c r="I201" s="11" t="str">
        <f>LEFT(Tabel1[[#This Row],[Ruumi tüüp (TALO Tüüpruumide nimestik)]],2)</f>
        <v>91</v>
      </c>
      <c r="J201" s="22" t="s">
        <v>55</v>
      </c>
      <c r="K201" s="67" t="s">
        <v>107</v>
      </c>
      <c r="L201" s="11" t="str">
        <f>IFERROR(VLOOKUP(Tabel1[[#This Row],[Üürnik]],'Lepingu lisa'!$AW$3:$AX$22,2,FALSE),"")</f>
        <v>KOOLI2_03</v>
      </c>
      <c r="M201" s="11" t="str">
        <f>IFERROR(VLOOKUP(Tabel1[[#This Row],[Jaotus]],Tabelid!L:M,2,FALSE),"")</f>
        <v>NONE</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5">
      <c r="A202" s="18" t="s">
        <v>109</v>
      </c>
      <c r="B202" s="19">
        <v>425</v>
      </c>
      <c r="C202" s="18" t="s">
        <v>52</v>
      </c>
      <c r="D202" s="18" t="s">
        <v>74</v>
      </c>
      <c r="E202" s="18" t="s">
        <v>64</v>
      </c>
      <c r="F202" s="53">
        <v>82.6</v>
      </c>
      <c r="G202" s="53"/>
      <c r="H202" s="18"/>
      <c r="I202" s="11" t="str">
        <f>LEFT(Tabel1[[#This Row],[Ruumi tüüp (TALO Tüüpruumide nimestik)]],2)</f>
        <v>91</v>
      </c>
      <c r="J202" s="22" t="s">
        <v>55</v>
      </c>
      <c r="K202" s="67" t="s">
        <v>107</v>
      </c>
      <c r="L202" s="11" t="str">
        <f>IFERROR(VLOOKUP(Tabel1[[#This Row],[Üürnik]],'Lepingu lisa'!$AW$3:$AX$22,2,FALSE),"")</f>
        <v>KOOLI2_03</v>
      </c>
      <c r="M202" s="11" t="str">
        <f>IFERROR(VLOOKUP(Tabel1[[#This Row],[Jaotus]],Tabelid!L:M,2,FALSE),"")</f>
        <v>NONE</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5">
      <c r="A203" s="18" t="s">
        <v>109</v>
      </c>
      <c r="B203" s="19">
        <v>426</v>
      </c>
      <c r="C203" s="18" t="s">
        <v>52</v>
      </c>
      <c r="D203" s="18" t="s">
        <v>61</v>
      </c>
      <c r="E203" s="18" t="s">
        <v>62</v>
      </c>
      <c r="F203" s="53">
        <v>15.4</v>
      </c>
      <c r="G203" s="53"/>
      <c r="H203" s="18"/>
      <c r="I203" s="11" t="str">
        <f>LEFT(Tabel1[[#This Row],[Ruumi tüüp (TALO Tüüpruumide nimestik)]],2)</f>
        <v>21</v>
      </c>
      <c r="J203" s="22" t="s">
        <v>55</v>
      </c>
      <c r="K203" s="67" t="s">
        <v>107</v>
      </c>
      <c r="L203" s="11" t="str">
        <f>IFERROR(VLOOKUP(Tabel1[[#This Row],[Üürnik]],'Lepingu lisa'!$AW$3:$AX$22,2,FALSE),"")</f>
        <v>KOOLI2_03</v>
      </c>
      <c r="M203" s="11" t="str">
        <f>IFERROR(VLOOKUP(Tabel1[[#This Row],[Jaotus]],Tabelid!L:M,2,FALSE),"")</f>
        <v>NONE</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5">
      <c r="A204" s="18" t="s">
        <v>109</v>
      </c>
      <c r="B204" s="19">
        <v>427</v>
      </c>
      <c r="C204" s="18" t="s">
        <v>52</v>
      </c>
      <c r="D204" s="18" t="s">
        <v>61</v>
      </c>
      <c r="E204" s="18" t="s">
        <v>62</v>
      </c>
      <c r="F204" s="53">
        <v>15.6</v>
      </c>
      <c r="G204" s="53"/>
      <c r="H204" s="18"/>
      <c r="I204" s="11" t="str">
        <f>LEFT(Tabel1[[#This Row],[Ruumi tüüp (TALO Tüüpruumide nimestik)]],2)</f>
        <v>21</v>
      </c>
      <c r="J204" s="22" t="s">
        <v>55</v>
      </c>
      <c r="K204" s="67" t="s">
        <v>107</v>
      </c>
      <c r="L204" s="11" t="str">
        <f>IFERROR(VLOOKUP(Tabel1[[#This Row],[Üürnik]],'Lepingu lisa'!$AW$3:$AX$22,2,FALSE),"")</f>
        <v>KOOLI2_03</v>
      </c>
      <c r="M204" s="11" t="str">
        <f>IFERROR(VLOOKUP(Tabel1[[#This Row],[Jaotus]],Tabelid!L:M,2,FALSE),"")</f>
        <v>NONE</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5">
      <c r="A205" s="18" t="s">
        <v>109</v>
      </c>
      <c r="B205" s="19">
        <v>428</v>
      </c>
      <c r="C205" s="18" t="s">
        <v>52</v>
      </c>
      <c r="D205" s="18" t="s">
        <v>61</v>
      </c>
      <c r="E205" s="18" t="s">
        <v>62</v>
      </c>
      <c r="F205" s="53">
        <v>15.6</v>
      </c>
      <c r="G205" s="53"/>
      <c r="H205" s="18"/>
      <c r="I205" s="11" t="str">
        <f>LEFT(Tabel1[[#This Row],[Ruumi tüüp (TALO Tüüpruumide nimestik)]],2)</f>
        <v>21</v>
      </c>
      <c r="J205" s="22" t="s">
        <v>55</v>
      </c>
      <c r="K205" s="67" t="s">
        <v>107</v>
      </c>
      <c r="L205" s="11" t="str">
        <f>IFERROR(VLOOKUP(Tabel1[[#This Row],[Üürnik]],'Lepingu lisa'!$AW$3:$AX$22,2,FALSE),"")</f>
        <v>KOOLI2_03</v>
      </c>
      <c r="M205" s="11" t="str">
        <f>IFERROR(VLOOKUP(Tabel1[[#This Row],[Jaotus]],Tabelid!L:M,2,FALSE),"")</f>
        <v>NONE</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5">
      <c r="A206" s="18" t="s">
        <v>109</v>
      </c>
      <c r="B206" s="19">
        <v>429</v>
      </c>
      <c r="C206" s="18" t="s">
        <v>52</v>
      </c>
      <c r="D206" s="18" t="s">
        <v>61</v>
      </c>
      <c r="E206" s="18" t="s">
        <v>62</v>
      </c>
      <c r="F206" s="53">
        <v>15.6</v>
      </c>
      <c r="G206" s="53"/>
      <c r="H206" s="18"/>
      <c r="I206" s="11" t="str">
        <f>LEFT(Tabel1[[#This Row],[Ruumi tüüp (TALO Tüüpruumide nimestik)]],2)</f>
        <v>21</v>
      </c>
      <c r="J206" s="22" t="s">
        <v>55</v>
      </c>
      <c r="K206" s="67" t="s">
        <v>107</v>
      </c>
      <c r="L206" s="11" t="str">
        <f>IFERROR(VLOOKUP(Tabel1[[#This Row],[Üürnik]],'Lepingu lisa'!$AW$3:$AX$22,2,FALSE),"")</f>
        <v>KOOLI2_03</v>
      </c>
      <c r="M206" s="11" t="str">
        <f>IFERROR(VLOOKUP(Tabel1[[#This Row],[Jaotus]],Tabelid!L:M,2,FALSE),"")</f>
        <v>NONE</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5">
      <c r="A207" s="18" t="s">
        <v>109</v>
      </c>
      <c r="B207" s="19">
        <v>430</v>
      </c>
      <c r="C207" s="18" t="s">
        <v>52</v>
      </c>
      <c r="D207" s="18" t="s">
        <v>61</v>
      </c>
      <c r="E207" s="18" t="s">
        <v>62</v>
      </c>
      <c r="F207" s="53">
        <v>15.5</v>
      </c>
      <c r="G207" s="53"/>
      <c r="H207" s="18"/>
      <c r="I207" s="11" t="str">
        <f>LEFT(Tabel1[[#This Row],[Ruumi tüüp (TALO Tüüpruumide nimestik)]],2)</f>
        <v>21</v>
      </c>
      <c r="J207" s="22" t="s">
        <v>55</v>
      </c>
      <c r="K207" s="67" t="s">
        <v>107</v>
      </c>
      <c r="L207" s="11" t="str">
        <f>IFERROR(VLOOKUP(Tabel1[[#This Row],[Üürnik]],'Lepingu lisa'!$AW$3:$AX$22,2,FALSE),"")</f>
        <v>KOOLI2_03</v>
      </c>
      <c r="M207" s="11" t="str">
        <f>IFERROR(VLOOKUP(Tabel1[[#This Row],[Jaotus]],Tabelid!L:M,2,FALSE),"")</f>
        <v>NONE</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5">
      <c r="A208" s="18" t="s">
        <v>109</v>
      </c>
      <c r="B208" s="19">
        <v>431</v>
      </c>
      <c r="C208" s="18" t="s">
        <v>52</v>
      </c>
      <c r="D208" s="18" t="s">
        <v>61</v>
      </c>
      <c r="E208" s="18" t="s">
        <v>62</v>
      </c>
      <c r="F208" s="53">
        <v>17.7</v>
      </c>
      <c r="G208" s="53"/>
      <c r="H208" s="18"/>
      <c r="I208" s="11" t="str">
        <f>LEFT(Tabel1[[#This Row],[Ruumi tüüp (TALO Tüüpruumide nimestik)]],2)</f>
        <v>21</v>
      </c>
      <c r="J208" s="22" t="s">
        <v>55</v>
      </c>
      <c r="K208" s="67" t="s">
        <v>107</v>
      </c>
      <c r="L208" s="11" t="str">
        <f>IFERROR(VLOOKUP(Tabel1[[#This Row],[Üürnik]],'Lepingu lisa'!$AW$3:$AX$22,2,FALSE),"")</f>
        <v>KOOLI2_03</v>
      </c>
      <c r="M208" s="11" t="str">
        <f>IFERROR(VLOOKUP(Tabel1[[#This Row],[Jaotus]],Tabelid!L:M,2,FALSE),"")</f>
        <v>NONE</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5">
      <c r="A209" s="18" t="s">
        <v>109</v>
      </c>
      <c r="B209" s="19">
        <v>432</v>
      </c>
      <c r="C209" s="18" t="s">
        <v>52</v>
      </c>
      <c r="D209" s="18" t="s">
        <v>61</v>
      </c>
      <c r="E209" s="18" t="s">
        <v>62</v>
      </c>
      <c r="F209" s="53">
        <v>19.2</v>
      </c>
      <c r="G209" s="53"/>
      <c r="H209" s="18"/>
      <c r="I209" s="11" t="str">
        <f>LEFT(Tabel1[[#This Row],[Ruumi tüüp (TALO Tüüpruumide nimestik)]],2)</f>
        <v>21</v>
      </c>
      <c r="J209" s="22" t="s">
        <v>55</v>
      </c>
      <c r="K209" s="67" t="s">
        <v>107</v>
      </c>
      <c r="L209" s="11" t="str">
        <f>IFERROR(VLOOKUP(Tabel1[[#This Row],[Üürnik]],'Lepingu lisa'!$AW$3:$AX$22,2,FALSE),"")</f>
        <v>KOOLI2_03</v>
      </c>
      <c r="M209" s="11" t="str">
        <f>IFERROR(VLOOKUP(Tabel1[[#This Row],[Jaotus]],Tabelid!L:M,2,FALSE),"")</f>
        <v>NONE</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5">
      <c r="A210" s="18" t="s">
        <v>109</v>
      </c>
      <c r="B210" s="19">
        <v>433</v>
      </c>
      <c r="C210" s="18" t="s">
        <v>52</v>
      </c>
      <c r="D210" s="18" t="s">
        <v>84</v>
      </c>
      <c r="E210" s="18" t="s">
        <v>85</v>
      </c>
      <c r="F210" s="53">
        <v>10.3</v>
      </c>
      <c r="G210" s="53"/>
      <c r="H210" s="18"/>
      <c r="I210" s="11" t="str">
        <f>LEFT(Tabel1[[#This Row],[Ruumi tüüp (TALO Tüüpruumide nimestik)]],2)</f>
        <v>48</v>
      </c>
      <c r="J210" s="22" t="s">
        <v>55</v>
      </c>
      <c r="K210" s="67" t="s">
        <v>107</v>
      </c>
      <c r="L210" s="11" t="str">
        <f>IFERROR(VLOOKUP(Tabel1[[#This Row],[Üürnik]],'Lepingu lisa'!$AW$3:$AX$22,2,FALSE),"")</f>
        <v>KOOLI2_03</v>
      </c>
      <c r="M210" s="11" t="str">
        <f>IFERROR(VLOOKUP(Tabel1[[#This Row],[Jaotus]],Tabelid!L:M,2,FALSE),"")</f>
        <v>NONE</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5">
      <c r="A211" s="18" t="s">
        <v>109</v>
      </c>
      <c r="B211" s="19" t="s">
        <v>122</v>
      </c>
      <c r="C211" s="18" t="s">
        <v>49</v>
      </c>
      <c r="D211" s="18" t="s">
        <v>50</v>
      </c>
      <c r="E211" s="18" t="s">
        <v>51</v>
      </c>
      <c r="F211" s="53">
        <v>1.1000000000000001</v>
      </c>
      <c r="G211" s="53"/>
      <c r="H211" s="18"/>
      <c r="I211" s="11" t="str">
        <f>LEFT(Tabel1[[#This Row],[Ruumi tüüp (TALO Tüüpruumide nimestik)]],2)</f>
        <v>99</v>
      </c>
      <c r="J211" s="22"/>
      <c r="K211" s="67"/>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5">
      <c r="A212" s="18" t="s">
        <v>109</v>
      </c>
      <c r="B212" s="19">
        <v>434</v>
      </c>
      <c r="C212" s="18" t="s">
        <v>52</v>
      </c>
      <c r="D212" s="18" t="s">
        <v>66</v>
      </c>
      <c r="E212" s="18" t="s">
        <v>67</v>
      </c>
      <c r="F212" s="53">
        <v>2.1</v>
      </c>
      <c r="G212" s="53"/>
      <c r="H212" s="18"/>
      <c r="I212" s="11" t="str">
        <f>LEFT(Tabel1[[#This Row],[Ruumi tüüp (TALO Tüüpruumide nimestik)]],2)</f>
        <v>73</v>
      </c>
      <c r="J212" s="22" t="s">
        <v>55</v>
      </c>
      <c r="K212" s="67" t="s">
        <v>107</v>
      </c>
      <c r="L212" s="11" t="str">
        <f>IFERROR(VLOOKUP(Tabel1[[#This Row],[Üürnik]],'Lepingu lisa'!$AW$3:$AX$22,2,FALSE),"")</f>
        <v>KOOLI2_03</v>
      </c>
      <c r="M212" s="11" t="str">
        <f>IFERROR(VLOOKUP(Tabel1[[#This Row],[Jaotus]],Tabelid!L:M,2,FALSE),"")</f>
        <v>NONE</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5">
      <c r="A213" s="18" t="s">
        <v>109</v>
      </c>
      <c r="B213" s="19">
        <v>435</v>
      </c>
      <c r="C213" s="18" t="s">
        <v>52</v>
      </c>
      <c r="D213" s="18" t="s">
        <v>66</v>
      </c>
      <c r="E213" s="18" t="s">
        <v>67</v>
      </c>
      <c r="F213" s="53">
        <v>2.2999999999999998</v>
      </c>
      <c r="G213" s="53"/>
      <c r="H213" s="18"/>
      <c r="I213" s="11" t="str">
        <f>LEFT(Tabel1[[#This Row],[Ruumi tüüp (TALO Tüüpruumide nimestik)]],2)</f>
        <v>73</v>
      </c>
      <c r="J213" s="22" t="s">
        <v>55</v>
      </c>
      <c r="K213" s="67" t="s">
        <v>107</v>
      </c>
      <c r="L213" s="11" t="str">
        <f>IFERROR(VLOOKUP(Tabel1[[#This Row],[Üürnik]],'Lepingu lisa'!$AW$3:$AX$22,2,FALSE),"")</f>
        <v>KOOLI2_03</v>
      </c>
      <c r="M213" s="11" t="str">
        <f>IFERROR(VLOOKUP(Tabel1[[#This Row],[Jaotus]],Tabelid!L:M,2,FALSE),"")</f>
        <v>NONE</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5">
      <c r="A214" s="18" t="s">
        <v>109</v>
      </c>
      <c r="B214" s="19">
        <v>436</v>
      </c>
      <c r="C214" s="18" t="s">
        <v>52</v>
      </c>
      <c r="D214" s="18" t="s">
        <v>61</v>
      </c>
      <c r="E214" s="18" t="s">
        <v>62</v>
      </c>
      <c r="F214" s="53">
        <v>15.5</v>
      </c>
      <c r="G214" s="53"/>
      <c r="H214" s="18"/>
      <c r="I214" s="11" t="str">
        <f>LEFT(Tabel1[[#This Row],[Ruumi tüüp (TALO Tüüpruumide nimestik)]],2)</f>
        <v>21</v>
      </c>
      <c r="J214" s="22" t="s">
        <v>55</v>
      </c>
      <c r="K214" s="67" t="s">
        <v>107</v>
      </c>
      <c r="L214" s="11" t="str">
        <f>IFERROR(VLOOKUP(Tabel1[[#This Row],[Üürnik]],'Lepingu lisa'!$AW$3:$AX$22,2,FALSE),"")</f>
        <v>KOOLI2_03</v>
      </c>
      <c r="M214" s="11" t="str">
        <f>IFERROR(VLOOKUP(Tabel1[[#This Row],[Jaotus]],Tabelid!L:M,2,FALSE),"")</f>
        <v>NONE</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5">
      <c r="A215" s="18" t="s">
        <v>109</v>
      </c>
      <c r="B215" s="19">
        <v>437</v>
      </c>
      <c r="C215" s="18" t="s">
        <v>52</v>
      </c>
      <c r="D215" s="18" t="s">
        <v>61</v>
      </c>
      <c r="E215" s="18" t="s">
        <v>62</v>
      </c>
      <c r="F215" s="53">
        <v>15.3</v>
      </c>
      <c r="G215" s="53"/>
      <c r="H215" s="18"/>
      <c r="I215" s="11" t="str">
        <f>LEFT(Tabel1[[#This Row],[Ruumi tüüp (TALO Tüüpruumide nimestik)]],2)</f>
        <v>21</v>
      </c>
      <c r="J215" s="22" t="s">
        <v>55</v>
      </c>
      <c r="K215" s="67" t="s">
        <v>107</v>
      </c>
      <c r="L215" s="11" t="str">
        <f>IFERROR(VLOOKUP(Tabel1[[#This Row],[Üürnik]],'Lepingu lisa'!$AW$3:$AX$22,2,FALSE),"")</f>
        <v>KOOLI2_03</v>
      </c>
      <c r="M215" s="11" t="str">
        <f>IFERROR(VLOOKUP(Tabel1[[#This Row],[Jaotus]],Tabelid!L:M,2,FALSE),"")</f>
        <v>NONE</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5">
      <c r="A216" s="18" t="s">
        <v>109</v>
      </c>
      <c r="B216" s="19">
        <v>438</v>
      </c>
      <c r="C216" s="18" t="s">
        <v>52</v>
      </c>
      <c r="D216" s="18" t="s">
        <v>61</v>
      </c>
      <c r="E216" s="18" t="s">
        <v>62</v>
      </c>
      <c r="F216" s="53">
        <v>15.3</v>
      </c>
      <c r="G216" s="53"/>
      <c r="H216" s="18"/>
      <c r="I216" s="11" t="str">
        <f>LEFT(Tabel1[[#This Row],[Ruumi tüüp (TALO Tüüpruumide nimestik)]],2)</f>
        <v>21</v>
      </c>
      <c r="J216" s="22" t="s">
        <v>55</v>
      </c>
      <c r="K216" s="67" t="s">
        <v>107</v>
      </c>
      <c r="L216" s="11" t="str">
        <f>IFERROR(VLOOKUP(Tabel1[[#This Row],[Üürnik]],'Lepingu lisa'!$AW$3:$AX$22,2,FALSE),"")</f>
        <v>KOOLI2_03</v>
      </c>
      <c r="M216" s="11" t="str">
        <f>IFERROR(VLOOKUP(Tabel1[[#This Row],[Jaotus]],Tabelid!L:M,2,FALSE),"")</f>
        <v>NONE</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5">
      <c r="A217" s="18" t="s">
        <v>109</v>
      </c>
      <c r="B217" s="19">
        <v>439</v>
      </c>
      <c r="C217" s="18" t="s">
        <v>52</v>
      </c>
      <c r="D217" s="18" t="s">
        <v>56</v>
      </c>
      <c r="E217" s="18" t="s">
        <v>57</v>
      </c>
      <c r="F217" s="53">
        <v>9.8000000000000007</v>
      </c>
      <c r="G217" s="53"/>
      <c r="H217" s="18"/>
      <c r="I217" s="11" t="str">
        <f>LEFT(Tabel1[[#This Row],[Ruumi tüüp (TALO Tüüpruumide nimestik)]],2)</f>
        <v>53</v>
      </c>
      <c r="J217" s="22" t="s">
        <v>55</v>
      </c>
      <c r="K217" s="67" t="s">
        <v>107</v>
      </c>
      <c r="L217" s="11" t="str">
        <f>IFERROR(VLOOKUP(Tabel1[[#This Row],[Üürnik]],'Lepingu lisa'!$AW$3:$AX$22,2,FALSE),"")</f>
        <v>KOOLI2_03</v>
      </c>
      <c r="M217" s="11" t="str">
        <f>IFERROR(VLOOKUP(Tabel1[[#This Row],[Jaotus]],Tabelid!L:M,2,FALSE),"")</f>
        <v>NONE</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5">
      <c r="A218" s="18" t="s">
        <v>109</v>
      </c>
      <c r="B218" s="19">
        <v>440</v>
      </c>
      <c r="C218" s="18" t="s">
        <v>52</v>
      </c>
      <c r="D218" s="18" t="s">
        <v>61</v>
      </c>
      <c r="E218" s="18" t="s">
        <v>62</v>
      </c>
      <c r="F218" s="53">
        <v>15</v>
      </c>
      <c r="G218" s="53"/>
      <c r="H218" s="18"/>
      <c r="I218" s="11" t="str">
        <f>LEFT(Tabel1[[#This Row],[Ruumi tüüp (TALO Tüüpruumide nimestik)]],2)</f>
        <v>21</v>
      </c>
      <c r="J218" s="22" t="s">
        <v>55</v>
      </c>
      <c r="K218" s="67" t="s">
        <v>107</v>
      </c>
      <c r="L218" s="11" t="str">
        <f>IFERROR(VLOOKUP(Tabel1[[#This Row],[Üürnik]],'Lepingu lisa'!$AW$3:$AX$22,2,FALSE),"")</f>
        <v>KOOLI2_03</v>
      </c>
      <c r="M218" s="11" t="str">
        <f>IFERROR(VLOOKUP(Tabel1[[#This Row],[Jaotus]],Tabelid!L:M,2,FALSE),"")</f>
        <v>NONE</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5">
      <c r="A219" s="18" t="s">
        <v>109</v>
      </c>
      <c r="B219" s="19">
        <v>441</v>
      </c>
      <c r="C219" s="18" t="s">
        <v>52</v>
      </c>
      <c r="D219" s="18" t="s">
        <v>61</v>
      </c>
      <c r="E219" s="18" t="s">
        <v>62</v>
      </c>
      <c r="F219" s="53">
        <v>15.4</v>
      </c>
      <c r="G219" s="53"/>
      <c r="H219" s="18"/>
      <c r="I219" s="11" t="str">
        <f>LEFT(Tabel1[[#This Row],[Ruumi tüüp (TALO Tüüpruumide nimestik)]],2)</f>
        <v>21</v>
      </c>
      <c r="J219" s="22" t="s">
        <v>55</v>
      </c>
      <c r="K219" s="67" t="s">
        <v>107</v>
      </c>
      <c r="L219" s="11" t="str">
        <f>IFERROR(VLOOKUP(Tabel1[[#This Row],[Üürnik]],'Lepingu lisa'!$AW$3:$AX$22,2,FALSE),"")</f>
        <v>KOOLI2_03</v>
      </c>
      <c r="M219" s="11" t="str">
        <f>IFERROR(VLOOKUP(Tabel1[[#This Row],[Jaotus]],Tabelid!L:M,2,FALSE),"")</f>
        <v>NONE</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5">
      <c r="A220" s="18" t="s">
        <v>109</v>
      </c>
      <c r="B220" s="19">
        <v>442</v>
      </c>
      <c r="C220" s="18" t="s">
        <v>52</v>
      </c>
      <c r="D220" s="18" t="s">
        <v>61</v>
      </c>
      <c r="E220" s="18" t="s">
        <v>62</v>
      </c>
      <c r="F220" s="53">
        <v>12.5</v>
      </c>
      <c r="G220" s="53"/>
      <c r="H220" s="18"/>
      <c r="I220" s="11" t="str">
        <f>LEFT(Tabel1[[#This Row],[Ruumi tüüp (TALO Tüüpruumide nimestik)]],2)</f>
        <v>21</v>
      </c>
      <c r="J220" s="22" t="s">
        <v>55</v>
      </c>
      <c r="K220" s="67" t="s">
        <v>107</v>
      </c>
      <c r="L220" s="11" t="str">
        <f>IFERROR(VLOOKUP(Tabel1[[#This Row],[Üürnik]],'Lepingu lisa'!$AW$3:$AX$22,2,FALSE),"")</f>
        <v>KOOLI2_03</v>
      </c>
      <c r="M220" s="11" t="str">
        <f>IFERROR(VLOOKUP(Tabel1[[#This Row],[Jaotus]],Tabelid!L:M,2,FALSE),"")</f>
        <v>NONE</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5">
      <c r="A221" s="18" t="s">
        <v>109</v>
      </c>
      <c r="B221" s="19">
        <v>443</v>
      </c>
      <c r="C221" s="18" t="s">
        <v>52</v>
      </c>
      <c r="D221" s="18" t="s">
        <v>61</v>
      </c>
      <c r="E221" s="18" t="s">
        <v>62</v>
      </c>
      <c r="F221" s="53">
        <v>12.2</v>
      </c>
      <c r="G221" s="53"/>
      <c r="H221" s="18"/>
      <c r="I221" s="11" t="str">
        <f>LEFT(Tabel1[[#This Row],[Ruumi tüüp (TALO Tüüpruumide nimestik)]],2)</f>
        <v>21</v>
      </c>
      <c r="J221" s="22" t="s">
        <v>55</v>
      </c>
      <c r="K221" s="67" t="s">
        <v>107</v>
      </c>
      <c r="L221" s="11" t="str">
        <f>IFERROR(VLOOKUP(Tabel1[[#This Row],[Üürnik]],'Lepingu lisa'!$AW$3:$AX$22,2,FALSE),"")</f>
        <v>KOOLI2_03</v>
      </c>
      <c r="M221" s="11" t="str">
        <f>IFERROR(VLOOKUP(Tabel1[[#This Row],[Jaotus]],Tabelid!L:M,2,FALSE),"")</f>
        <v>NONE</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5">
      <c r="A222" s="18" t="s">
        <v>5</v>
      </c>
      <c r="B222" s="19" t="s">
        <v>123</v>
      </c>
      <c r="C222" s="18" t="s">
        <v>45</v>
      </c>
      <c r="D222" s="18" t="s">
        <v>46</v>
      </c>
      <c r="E222" s="18" t="s">
        <v>47</v>
      </c>
      <c r="F222" s="53">
        <v>9.9</v>
      </c>
      <c r="G222" s="53"/>
      <c r="H222" s="18"/>
      <c r="I222" s="11" t="str">
        <f>LEFT(Tabel1[[#This Row],[Ruumi tüüp (TALO Tüüpruumide nimestik)]],2)</f>
        <v>92</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5">
      <c r="A223" s="18" t="s">
        <v>5</v>
      </c>
      <c r="B223" s="19" t="s">
        <v>124</v>
      </c>
      <c r="C223" s="18" t="s">
        <v>49</v>
      </c>
      <c r="D223" s="18" t="s">
        <v>125</v>
      </c>
      <c r="E223" s="18" t="s">
        <v>126</v>
      </c>
      <c r="F223" s="53">
        <v>127.9</v>
      </c>
      <c r="G223" s="53"/>
      <c r="H223" s="18"/>
      <c r="I223" s="11" t="str">
        <f>LEFT(Tabel1[[#This Row],[Ruumi tüüp (TALO Tüüpruumide nimestik)]],2)</f>
        <v>96</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5">
      <c r="A224" s="18" t="s">
        <v>5</v>
      </c>
      <c r="B224" s="19" t="s">
        <v>127</v>
      </c>
      <c r="C224" s="18" t="s">
        <v>49</v>
      </c>
      <c r="D224" s="18" t="s">
        <v>125</v>
      </c>
      <c r="E224" s="18" t="s">
        <v>126</v>
      </c>
      <c r="F224" s="53">
        <v>6.8</v>
      </c>
      <c r="G224" s="53"/>
      <c r="H224" s="18"/>
      <c r="I224" s="11" t="str">
        <f>LEFT(Tabel1[[#This Row],[Ruumi tüüp (TALO Tüüpruumide nimestik)]],2)</f>
        <v>96</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5">
      <c r="A225" s="18" t="s">
        <v>83</v>
      </c>
      <c r="B225" s="19" t="s">
        <v>128</v>
      </c>
      <c r="C225" s="18" t="s">
        <v>45</v>
      </c>
      <c r="D225" s="18" t="s">
        <v>70</v>
      </c>
      <c r="E225" s="18" t="s">
        <v>47</v>
      </c>
      <c r="F225" s="53">
        <v>3</v>
      </c>
      <c r="G225" s="53"/>
      <c r="H225" s="18"/>
      <c r="I225" s="11" t="str">
        <f>LEFT(Tabel1[[#This Row],[Ruumi tüüp (TALO Tüüpruumide nimestik)]],2)</f>
        <v>92</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5">
      <c r="A226" s="18" t="s">
        <v>83</v>
      </c>
      <c r="B226" s="19" t="s">
        <v>129</v>
      </c>
      <c r="C226" s="18" t="s">
        <v>45</v>
      </c>
      <c r="D226" s="18" t="s">
        <v>70</v>
      </c>
      <c r="E226" s="18" t="s">
        <v>47</v>
      </c>
      <c r="F226" s="53">
        <v>4.5</v>
      </c>
      <c r="G226" s="53"/>
      <c r="H226" s="18"/>
      <c r="I226" s="11" t="str">
        <f>LEFT(Tabel1[[#This Row],[Ruumi tüüp (TALO Tüüpruumide nimestik)]],2)</f>
        <v>92</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5">
      <c r="A227" s="18" t="s">
        <v>83</v>
      </c>
      <c r="B227" s="19" t="s">
        <v>130</v>
      </c>
      <c r="C227" s="18" t="s">
        <v>45</v>
      </c>
      <c r="D227" s="18" t="s">
        <v>131</v>
      </c>
      <c r="E227" s="18" t="s">
        <v>47</v>
      </c>
      <c r="F227" s="53">
        <v>1.6</v>
      </c>
      <c r="G227" s="53"/>
      <c r="H227" s="18"/>
      <c r="I227" s="11" t="str">
        <f>LEFT(Tabel1[[#This Row],[Ruumi tüüp (TALO Tüüpruumide nimestik)]],2)</f>
        <v>92</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5">
      <c r="A228" s="18" t="s">
        <v>83</v>
      </c>
      <c r="B228" s="19" t="s">
        <v>132</v>
      </c>
      <c r="C228" s="18" t="s">
        <v>45</v>
      </c>
      <c r="D228" s="18" t="s">
        <v>131</v>
      </c>
      <c r="E228" s="18" t="s">
        <v>47</v>
      </c>
      <c r="F228" s="53">
        <v>0.3</v>
      </c>
      <c r="G228" s="53"/>
      <c r="H228" s="18"/>
      <c r="I228" s="11" t="str">
        <f>LEFT(Tabel1[[#This Row],[Ruumi tüüp (TALO Tüüpruumide nimestik)]],2)</f>
        <v>92</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5">
      <c r="A229" s="18" t="s">
        <v>83</v>
      </c>
      <c r="B229" s="19" t="s">
        <v>133</v>
      </c>
      <c r="C229" s="18" t="s">
        <v>45</v>
      </c>
      <c r="D229" s="18" t="s">
        <v>131</v>
      </c>
      <c r="E229" s="18" t="s">
        <v>47</v>
      </c>
      <c r="F229" s="53">
        <v>0.8</v>
      </c>
      <c r="G229" s="53"/>
      <c r="H229" s="18"/>
      <c r="I229" s="11" t="str">
        <f>LEFT(Tabel1[[#This Row],[Ruumi tüüp (TALO Tüüpruumide nimestik)]],2)</f>
        <v>92</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5">
      <c r="A230" s="18" t="s">
        <v>104</v>
      </c>
      <c r="B230" s="19" t="s">
        <v>134</v>
      </c>
      <c r="C230" s="18" t="s">
        <v>45</v>
      </c>
      <c r="D230" s="18" t="s">
        <v>131</v>
      </c>
      <c r="E230" s="18" t="s">
        <v>47</v>
      </c>
      <c r="F230" s="53">
        <v>1.7</v>
      </c>
      <c r="G230" s="53"/>
      <c r="H230" s="18"/>
      <c r="I230" s="11" t="str">
        <f>LEFT(Tabel1[[#This Row],[Ruumi tüüp (TALO Tüüpruumide nimestik)]],2)</f>
        <v>92</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5">
      <c r="A231" s="18" t="s">
        <v>104</v>
      </c>
      <c r="B231" s="19" t="s">
        <v>135</v>
      </c>
      <c r="C231" s="18" t="s">
        <v>45</v>
      </c>
      <c r="D231" s="18" t="s">
        <v>131</v>
      </c>
      <c r="E231" s="18" t="s">
        <v>47</v>
      </c>
      <c r="F231" s="53">
        <v>0.7</v>
      </c>
      <c r="G231" s="53"/>
      <c r="H231" s="18"/>
      <c r="I231" s="11" t="str">
        <f>LEFT(Tabel1[[#This Row],[Ruumi tüüp (TALO Tüüpruumide nimestik)]],2)</f>
        <v>92</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5">
      <c r="A232" s="18" t="s">
        <v>104</v>
      </c>
      <c r="B232" s="19" t="s">
        <v>136</v>
      </c>
      <c r="C232" s="18" t="s">
        <v>45</v>
      </c>
      <c r="D232" s="18" t="s">
        <v>70</v>
      </c>
      <c r="E232" s="18" t="s">
        <v>47</v>
      </c>
      <c r="F232" s="53">
        <v>3</v>
      </c>
      <c r="G232" s="53"/>
      <c r="H232" s="18"/>
      <c r="I232" s="11" t="str">
        <f>LEFT(Tabel1[[#This Row],[Ruumi tüüp (TALO Tüüpruumide nimestik)]],2)</f>
        <v>92</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5">
      <c r="A233" s="18" t="s">
        <v>104</v>
      </c>
      <c r="B233" s="19" t="s">
        <v>137</v>
      </c>
      <c r="C233" s="18" t="s">
        <v>45</v>
      </c>
      <c r="D233" s="18" t="s">
        <v>131</v>
      </c>
      <c r="E233" s="18" t="s">
        <v>47</v>
      </c>
      <c r="F233" s="53">
        <v>0.4</v>
      </c>
      <c r="G233" s="53"/>
      <c r="H233" s="18"/>
      <c r="I233" s="11" t="str">
        <f>LEFT(Tabel1[[#This Row],[Ruumi tüüp (TALO Tüüpruumide nimestik)]],2)</f>
        <v>92</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5">
      <c r="A234" s="18" t="s">
        <v>104</v>
      </c>
      <c r="B234" s="19" t="s">
        <v>138</v>
      </c>
      <c r="C234" s="18" t="s">
        <v>45</v>
      </c>
      <c r="D234" s="18" t="s">
        <v>70</v>
      </c>
      <c r="E234" s="18" t="s">
        <v>47</v>
      </c>
      <c r="F234" s="53">
        <v>4.5</v>
      </c>
      <c r="G234" s="53"/>
      <c r="H234" s="18"/>
      <c r="I234" s="11" t="str">
        <f>LEFT(Tabel1[[#This Row],[Ruumi tüüp (TALO Tüüpruumide nimestik)]],2)</f>
        <v>92</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5">
      <c r="A235" s="18" t="s">
        <v>109</v>
      </c>
      <c r="B235" s="19" t="s">
        <v>139</v>
      </c>
      <c r="C235" s="18" t="s">
        <v>45</v>
      </c>
      <c r="D235" s="18" t="s">
        <v>70</v>
      </c>
      <c r="E235" s="18" t="s">
        <v>47</v>
      </c>
      <c r="F235" s="53">
        <v>3</v>
      </c>
      <c r="G235" s="53"/>
      <c r="H235" s="18"/>
      <c r="I235" s="11" t="str">
        <f>LEFT(Tabel1[[#This Row],[Ruumi tüüp (TALO Tüüpruumide nimestik)]],2)</f>
        <v>92</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5">
      <c r="A236" s="18" t="s">
        <v>109</v>
      </c>
      <c r="B236" s="19" t="s">
        <v>140</v>
      </c>
      <c r="C236" s="18" t="s">
        <v>45</v>
      </c>
      <c r="D236" s="18" t="s">
        <v>70</v>
      </c>
      <c r="E236" s="18" t="s">
        <v>47</v>
      </c>
      <c r="F236" s="53">
        <v>4.5</v>
      </c>
      <c r="G236" s="53"/>
      <c r="H236" s="18"/>
      <c r="I236" s="11" t="str">
        <f>LEFT(Tabel1[[#This Row],[Ruumi tüüp (TALO Tüüpruumide nimestik)]],2)</f>
        <v>92</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5">
      <c r="A237" s="18" t="s">
        <v>109</v>
      </c>
      <c r="B237" s="19" t="s">
        <v>141</v>
      </c>
      <c r="C237" s="18" t="s">
        <v>45</v>
      </c>
      <c r="D237" s="18" t="s">
        <v>131</v>
      </c>
      <c r="E237" s="18" t="s">
        <v>47</v>
      </c>
      <c r="F237" s="53">
        <v>1.7</v>
      </c>
      <c r="G237" s="53"/>
      <c r="H237" s="18"/>
      <c r="I237" s="11" t="str">
        <f>LEFT(Tabel1[[#This Row],[Ruumi tüüp (TALO Tüüpruumide nimestik)]],2)</f>
        <v>92</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5">
      <c r="A238" s="18" t="s">
        <v>109</v>
      </c>
      <c r="B238" s="19" t="s">
        <v>142</v>
      </c>
      <c r="C238" s="18" t="s">
        <v>45</v>
      </c>
      <c r="D238" s="18" t="s">
        <v>131</v>
      </c>
      <c r="E238" s="18" t="s">
        <v>47</v>
      </c>
      <c r="F238" s="53">
        <v>0.7</v>
      </c>
      <c r="G238" s="53"/>
      <c r="H238" s="18"/>
      <c r="I238" s="11" t="str">
        <f>LEFT(Tabel1[[#This Row],[Ruumi tüüp (TALO Tüüpruumide nimestik)]],2)</f>
        <v>92</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5">
      <c r="A239" s="18" t="s">
        <v>109</v>
      </c>
      <c r="B239" s="19" t="s">
        <v>143</v>
      </c>
      <c r="C239" s="18" t="s">
        <v>45</v>
      </c>
      <c r="D239" s="18" t="s">
        <v>131</v>
      </c>
      <c r="E239" s="18" t="s">
        <v>47</v>
      </c>
      <c r="F239" s="53">
        <v>0.4</v>
      </c>
      <c r="G239" s="53"/>
      <c r="H239" s="18"/>
      <c r="I239" s="11" t="str">
        <f>LEFT(Tabel1[[#This Row],[Ruumi tüüp (TALO Tüüpruumide nimestik)]],2)</f>
        <v>92</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5">
      <c r="A240" s="70" t="s">
        <v>104</v>
      </c>
      <c r="B240" s="71" t="s">
        <v>304</v>
      </c>
      <c r="C240" s="70" t="s">
        <v>52</v>
      </c>
      <c r="D240" s="70" t="s">
        <v>106</v>
      </c>
      <c r="E240" s="70" t="s">
        <v>62</v>
      </c>
      <c r="F240" s="72">
        <v>23.8</v>
      </c>
      <c r="G240" s="72"/>
      <c r="H240" s="70"/>
      <c r="I240" s="73" t="str">
        <f>LEFT(Tabel1[[#This Row],[Ruumi tüüp (TALO Tüüpruumide nimestik)]],2)</f>
        <v>21</v>
      </c>
      <c r="J240" s="74" t="s">
        <v>75</v>
      </c>
      <c r="K240" s="70"/>
      <c r="L240" s="73" t="str">
        <f>IFERROR(VLOOKUP(Tabel1[[#This Row],[Üürnik]],'Lepingu lisa'!$AW$3:$AX$22,2,FALSE),"")</f>
        <v/>
      </c>
      <c r="M240" s="73" t="str">
        <f>IFERROR(VLOOKUP(Tabel1[[#This Row],[Jaotus]],Tabelid!L:M,2,FALSE),"")</f>
        <v>MUU_FLOOR</v>
      </c>
      <c r="N240" s="73"/>
      <c r="O240" s="75"/>
      <c r="P240" s="75"/>
      <c r="Q240" s="75">
        <v>0</v>
      </c>
      <c r="R240" s="75">
        <v>1</v>
      </c>
      <c r="S240" s="75"/>
      <c r="T240" s="75"/>
      <c r="U240" s="75"/>
      <c r="V240" s="75"/>
      <c r="W240" s="75"/>
      <c r="X240" s="34"/>
      <c r="Y240" s="34">
        <v>1</v>
      </c>
      <c r="Z240" s="34">
        <v>0</v>
      </c>
      <c r="AA240" s="34"/>
      <c r="AB240" s="34"/>
      <c r="AC240" s="34"/>
      <c r="AD240" s="34"/>
      <c r="AE240" s="34"/>
      <c r="AF240" s="34"/>
      <c r="AG240" s="34"/>
    </row>
    <row r="241" spans="1:33" x14ac:dyDescent="0.35">
      <c r="A241" s="70" t="s">
        <v>109</v>
      </c>
      <c r="B241" s="71" t="s">
        <v>308</v>
      </c>
      <c r="C241" s="70" t="s">
        <v>52</v>
      </c>
      <c r="D241" s="70" t="s">
        <v>61</v>
      </c>
      <c r="E241" s="70" t="s">
        <v>62</v>
      </c>
      <c r="F241" s="72">
        <v>16.899999999999999</v>
      </c>
      <c r="G241" s="72"/>
      <c r="H241" s="70"/>
      <c r="I241" s="73" t="str">
        <f>LEFT(Tabel1[[#This Row],[Ruumi tüüp (TALO Tüüpruumide nimestik)]],2)</f>
        <v>21</v>
      </c>
      <c r="J241" s="74" t="s">
        <v>55</v>
      </c>
      <c r="K241" s="70" t="s">
        <v>110</v>
      </c>
      <c r="L241" s="73" t="str">
        <f>IFERROR(VLOOKUP(Tabel1[[#This Row],[Üürnik]],'Lepingu lisa'!$AW$3:$AX$22,2,FALSE),"")</f>
        <v>KOOLI2_05</v>
      </c>
      <c r="M241" s="73" t="str">
        <f>IFERROR(VLOOKUP(Tabel1[[#This Row],[Jaotus]],Tabelid!L:M,2,FALSE),"")</f>
        <v>NONE</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5">
      <c r="A242" s="70" t="s">
        <v>109</v>
      </c>
      <c r="B242" s="71" t="s">
        <v>307</v>
      </c>
      <c r="C242" s="70" t="s">
        <v>52</v>
      </c>
      <c r="D242" s="70" t="s">
        <v>61</v>
      </c>
      <c r="E242" s="70" t="s">
        <v>62</v>
      </c>
      <c r="F242" s="72">
        <v>13.8</v>
      </c>
      <c r="G242" s="72"/>
      <c r="H242" s="70"/>
      <c r="I242" s="73" t="str">
        <f>LEFT(Tabel1[[#This Row],[Ruumi tüüp (TALO Tüüpruumide nimestik)]],2)</f>
        <v>21</v>
      </c>
      <c r="J242" s="74" t="s">
        <v>55</v>
      </c>
      <c r="K242" s="70" t="s">
        <v>309</v>
      </c>
      <c r="L242" s="73" t="str">
        <f>IFERROR(VLOOKUP(Tabel1[[#This Row],[Üürnik]],'Lepingu lisa'!$AW$3:$AX$22,2,FALSE),"")</f>
        <v/>
      </c>
      <c r="M242" s="73" t="str">
        <f>IFERROR(VLOOKUP(Tabel1[[#This Row],[Jaotus]],Tabelid!L:M,2,FALSE),"")</f>
        <v>NONE</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1" customWidth="1"/>
    <col min="2" max="2" width="62.81640625" style="1" customWidth="1"/>
    <col min="3" max="3" width="34.54296875" bestFit="1" customWidth="1"/>
    <col min="4" max="4" width="74.54296875" bestFit="1" customWidth="1"/>
  </cols>
  <sheetData>
    <row r="1" spans="1:4" x14ac:dyDescent="0.35">
      <c r="A1" s="43" t="s">
        <v>34</v>
      </c>
      <c r="B1" s="44" t="s">
        <v>144</v>
      </c>
      <c r="C1" s="44" t="s">
        <v>145</v>
      </c>
      <c r="D1" s="44" t="s">
        <v>146</v>
      </c>
    </row>
    <row r="2" spans="1:4" x14ac:dyDescent="0.35">
      <c r="A2" s="45" t="s">
        <v>147</v>
      </c>
      <c r="B2" s="45" t="s">
        <v>148</v>
      </c>
      <c r="C2" s="45" t="s">
        <v>149</v>
      </c>
      <c r="D2" s="45" t="str">
        <f>C2&amp;A2&amp;B2</f>
        <v>KORRUSE AVATUD NETOPINDRõdu98 Välisruumid</v>
      </c>
    </row>
    <row r="3" spans="1:4" x14ac:dyDescent="0.35">
      <c r="A3" s="45" t="s">
        <v>150</v>
      </c>
      <c r="B3" s="45" t="s">
        <v>148</v>
      </c>
      <c r="C3" s="45" t="s">
        <v>149</v>
      </c>
      <c r="D3" s="45" t="str">
        <f t="shared" ref="D3:D66" si="0">C3&amp;A3&amp;B3</f>
        <v>KORRUSE AVATUD NETOPINDTerrass98 Välisruumid</v>
      </c>
    </row>
    <row r="4" spans="1:4" x14ac:dyDescent="0.35">
      <c r="A4" s="45" t="s">
        <v>151</v>
      </c>
      <c r="B4" s="45" t="s">
        <v>148</v>
      </c>
      <c r="C4" s="45" t="s">
        <v>149</v>
      </c>
      <c r="D4" s="45" t="str">
        <f t="shared" si="0"/>
        <v>KORRUSE AVATUD NETOPINDVarjualune98 Välisruumid</v>
      </c>
    </row>
    <row r="5" spans="1:4" x14ac:dyDescent="0.35">
      <c r="A5" s="45" t="s">
        <v>152</v>
      </c>
      <c r="B5" s="45" t="s">
        <v>81</v>
      </c>
      <c r="C5" s="45" t="s">
        <v>49</v>
      </c>
      <c r="D5" s="45" t="str">
        <f t="shared" si="0"/>
        <v>TEHNOPINDAlajaam/Trafo/Jaotla97 Elektrotehnilised ruumid</v>
      </c>
    </row>
    <row r="6" spans="1:4" x14ac:dyDescent="0.35">
      <c r="A6" s="45" t="s">
        <v>153</v>
      </c>
      <c r="B6" s="45" t="s">
        <v>154</v>
      </c>
      <c r="C6" s="45" t="s">
        <v>49</v>
      </c>
      <c r="D6" s="45" t="str">
        <f t="shared" si="0"/>
        <v>TEHNOPINDBasseini tehniline ruum94 Kütte- ja veehooldusruumid</v>
      </c>
    </row>
    <row r="7" spans="1:4" x14ac:dyDescent="0.35">
      <c r="A7" s="45" t="s">
        <v>155</v>
      </c>
      <c r="B7" s="45" t="s">
        <v>154</v>
      </c>
      <c r="C7" s="45" t="s">
        <v>49</v>
      </c>
      <c r="D7" s="45" t="str">
        <f t="shared" si="0"/>
        <v>TEHNOPINDBoileriruum94 Kütte- ja veehooldusruumid</v>
      </c>
    </row>
    <row r="8" spans="1:4" x14ac:dyDescent="0.35">
      <c r="A8" s="45" t="s">
        <v>80</v>
      </c>
      <c r="B8" s="45" t="s">
        <v>81</v>
      </c>
      <c r="C8" s="45" t="s">
        <v>49</v>
      </c>
      <c r="D8" s="45" t="str">
        <f t="shared" si="0"/>
        <v>TEHNOPINDElektrikilp97 Elektrotehnilised ruumid</v>
      </c>
    </row>
    <row r="9" spans="1:4" x14ac:dyDescent="0.35">
      <c r="A9" s="45" t="s">
        <v>156</v>
      </c>
      <c r="B9" s="45" t="s">
        <v>154</v>
      </c>
      <c r="C9" s="45" t="s">
        <v>49</v>
      </c>
      <c r="D9" s="45" t="str">
        <f t="shared" si="0"/>
        <v>TEHNOPINDGaasiruum94 Kütte- ja veehooldusruumid</v>
      </c>
    </row>
    <row r="10" spans="1:4" x14ac:dyDescent="0.35">
      <c r="A10" s="45" t="s">
        <v>157</v>
      </c>
      <c r="B10" s="45" t="s">
        <v>81</v>
      </c>
      <c r="C10" s="45" t="s">
        <v>49</v>
      </c>
      <c r="D10" s="45" t="str">
        <f t="shared" si="0"/>
        <v>TEHNOPINDGeneraatoriruum97 Elektrotehnilised ruumid</v>
      </c>
    </row>
    <row r="11" spans="1:4" x14ac:dyDescent="0.35">
      <c r="A11" s="45" t="s">
        <v>50</v>
      </c>
      <c r="B11" s="45" t="s">
        <v>51</v>
      </c>
      <c r="C11" s="45" t="s">
        <v>49</v>
      </c>
      <c r="D11" s="45" t="str">
        <f t="shared" si="0"/>
        <v>TEHNOPINDHoolderuum99 Liigitamata liiklus- ja tehnoruumid</v>
      </c>
    </row>
    <row r="12" spans="1:4" x14ac:dyDescent="0.35">
      <c r="A12" s="45" t="s">
        <v>158</v>
      </c>
      <c r="B12" s="45" t="s">
        <v>154</v>
      </c>
      <c r="C12" s="45" t="s">
        <v>49</v>
      </c>
      <c r="D12" s="45" t="str">
        <f t="shared" si="0"/>
        <v>TEHNOPINDJahutusruum94 Kütte- ja veehooldusruumid</v>
      </c>
    </row>
    <row r="13" spans="1:4" x14ac:dyDescent="0.35">
      <c r="A13" s="45" t="s">
        <v>159</v>
      </c>
      <c r="B13" s="45" t="s">
        <v>154</v>
      </c>
      <c r="C13" s="45" t="s">
        <v>49</v>
      </c>
      <c r="D13" s="45" t="str">
        <f t="shared" si="0"/>
        <v>TEHNOPINDKatlaruum94 Kütte- ja veehooldusruumid</v>
      </c>
    </row>
    <row r="14" spans="1:4" x14ac:dyDescent="0.35">
      <c r="A14" s="45" t="s">
        <v>160</v>
      </c>
      <c r="B14" s="45" t="s">
        <v>51</v>
      </c>
      <c r="C14" s="45" t="s">
        <v>49</v>
      </c>
      <c r="D14" s="45" t="str">
        <f t="shared" si="0"/>
        <v>TEHNOPINDKütusehoidla99 Liigitamata liiklus- ja tehnoruumid</v>
      </c>
    </row>
    <row r="15" spans="1:4" x14ac:dyDescent="0.35">
      <c r="A15" s="45" t="s">
        <v>161</v>
      </c>
      <c r="B15" s="45" t="s">
        <v>81</v>
      </c>
      <c r="C15" s="45" t="s">
        <v>49</v>
      </c>
      <c r="D15" s="45" t="str">
        <f t="shared" si="0"/>
        <v>TEHNOPINDLifti masinaruum97 Elektrotehnilised ruumid</v>
      </c>
    </row>
    <row r="16" spans="1:4" x14ac:dyDescent="0.35">
      <c r="A16" s="45" t="s">
        <v>161</v>
      </c>
      <c r="B16" s="45" t="s">
        <v>51</v>
      </c>
      <c r="C16" s="45" t="s">
        <v>49</v>
      </c>
      <c r="D16" s="45" t="str">
        <f t="shared" si="0"/>
        <v>TEHNOPINDLifti masinaruum99 Liigitamata liiklus- ja tehnoruumid</v>
      </c>
    </row>
    <row r="17" spans="1:4" x14ac:dyDescent="0.35">
      <c r="A17" s="45" t="s">
        <v>162</v>
      </c>
      <c r="B17" s="45" t="s">
        <v>81</v>
      </c>
      <c r="C17" s="45" t="s">
        <v>49</v>
      </c>
      <c r="D17" s="45" t="str">
        <f t="shared" si="0"/>
        <v>TEHNOPINDPumpla97 Elektrotehnilised ruumid</v>
      </c>
    </row>
    <row r="18" spans="1:4" x14ac:dyDescent="0.35">
      <c r="A18" s="45" t="s">
        <v>162</v>
      </c>
      <c r="B18" s="45" t="s">
        <v>51</v>
      </c>
      <c r="C18" s="45" t="s">
        <v>49</v>
      </c>
      <c r="D18" s="45" t="str">
        <f t="shared" si="0"/>
        <v>TEHNOPINDPumpla99 Liigitamata liiklus- ja tehnoruumid</v>
      </c>
    </row>
    <row r="19" spans="1:4" x14ac:dyDescent="0.35">
      <c r="A19" s="45" t="s">
        <v>163</v>
      </c>
      <c r="B19" s="45" t="s">
        <v>154</v>
      </c>
      <c r="C19" s="45" t="s">
        <v>49</v>
      </c>
      <c r="D19" s="45" t="str">
        <f t="shared" si="0"/>
        <v>TEHNOPINDSamarõhukamber94 Kütte- ja veehooldusruumid</v>
      </c>
    </row>
    <row r="20" spans="1:4" x14ac:dyDescent="0.35">
      <c r="A20" s="45" t="s">
        <v>163</v>
      </c>
      <c r="B20" s="45" t="s">
        <v>51</v>
      </c>
      <c r="C20" s="45" t="s">
        <v>49</v>
      </c>
      <c r="D20" s="45" t="str">
        <f t="shared" si="0"/>
        <v>TEHNOPINDSamarõhukamber99 Liigitamata liiklus- ja tehnoruumid</v>
      </c>
    </row>
    <row r="21" spans="1:4" x14ac:dyDescent="0.35">
      <c r="A21" s="45" t="s">
        <v>164</v>
      </c>
      <c r="B21" s="45" t="s">
        <v>81</v>
      </c>
      <c r="C21" s="45" t="s">
        <v>49</v>
      </c>
      <c r="D21" s="45" t="str">
        <f t="shared" si="0"/>
        <v>TEHNOPINDSideruum/Nõrkvool97 Elektrotehnilised ruumid</v>
      </c>
    </row>
    <row r="22" spans="1:4" x14ac:dyDescent="0.35">
      <c r="A22" s="45" t="s">
        <v>164</v>
      </c>
      <c r="B22" s="45" t="s">
        <v>51</v>
      </c>
      <c r="C22" s="45" t="s">
        <v>49</v>
      </c>
      <c r="D22" s="45" t="str">
        <f t="shared" si="0"/>
        <v>TEHNOPINDSideruum/Nõrkvool99 Liigitamata liiklus- ja tehnoruumid</v>
      </c>
    </row>
    <row r="23" spans="1:4" x14ac:dyDescent="0.35">
      <c r="A23" s="45" t="s">
        <v>165</v>
      </c>
      <c r="B23" s="45" t="s">
        <v>154</v>
      </c>
      <c r="C23" s="45" t="s">
        <v>49</v>
      </c>
      <c r="D23" s="45" t="str">
        <f t="shared" si="0"/>
        <v>TEHNOPINDSoojasõlm94 Kütte- ja veehooldusruumid</v>
      </c>
    </row>
    <row r="24" spans="1:4" x14ac:dyDescent="0.35">
      <c r="A24" s="45" t="s">
        <v>166</v>
      </c>
      <c r="B24" s="45" t="s">
        <v>154</v>
      </c>
      <c r="C24" s="45" t="s">
        <v>49</v>
      </c>
      <c r="D24" s="45" t="str">
        <f t="shared" si="0"/>
        <v>TEHNOPINDSprinkler/Tuletõrje pump94 Kütte- ja veehooldusruumid</v>
      </c>
    </row>
    <row r="25" spans="1:4" x14ac:dyDescent="0.35">
      <c r="A25" s="45" t="s">
        <v>166</v>
      </c>
      <c r="B25" s="45" t="s">
        <v>51</v>
      </c>
      <c r="C25" s="45" t="s">
        <v>49</v>
      </c>
      <c r="D25" s="45" t="str">
        <f t="shared" si="0"/>
        <v>TEHNOPINDSprinkler/Tuletõrje pump99 Liigitamata liiklus- ja tehnoruumid</v>
      </c>
    </row>
    <row r="26" spans="1:4" x14ac:dyDescent="0.35">
      <c r="A26" s="45" t="s">
        <v>167</v>
      </c>
      <c r="B26" s="45" t="s">
        <v>81</v>
      </c>
      <c r="C26" s="45" t="s">
        <v>49</v>
      </c>
      <c r="D26" s="45" t="str">
        <f t="shared" si="0"/>
        <v>TEHNOPINDUPS-ruum97 Elektrotehnilised ruumid</v>
      </c>
    </row>
    <row r="27" spans="1:4" x14ac:dyDescent="0.35">
      <c r="A27" s="45" t="s">
        <v>167</v>
      </c>
      <c r="B27" s="45" t="s">
        <v>51</v>
      </c>
      <c r="C27" s="45" t="s">
        <v>49</v>
      </c>
      <c r="D27" s="45" t="str">
        <f t="shared" si="0"/>
        <v>TEHNOPINDUPS-ruum99 Liigitamata liiklus- ja tehnoruumid</v>
      </c>
    </row>
    <row r="28" spans="1:4" x14ac:dyDescent="0.35">
      <c r="A28" s="45" t="s">
        <v>168</v>
      </c>
      <c r="B28" s="45" t="s">
        <v>154</v>
      </c>
      <c r="C28" s="45" t="s">
        <v>49</v>
      </c>
      <c r="D28" s="45" t="str">
        <f t="shared" si="0"/>
        <v>TEHNOPINDVeemõõdusõlm94 Kütte- ja veehooldusruumid</v>
      </c>
    </row>
    <row r="29" spans="1:4" x14ac:dyDescent="0.35">
      <c r="A29" s="45" t="s">
        <v>125</v>
      </c>
      <c r="B29" s="45" t="s">
        <v>126</v>
      </c>
      <c r="C29" s="45" t="s">
        <v>49</v>
      </c>
      <c r="D29" s="45" t="str">
        <f t="shared" si="0"/>
        <v>TEHNOPINDVent ruum96 Ventilatsiooniruumid</v>
      </c>
    </row>
    <row r="30" spans="1:4" x14ac:dyDescent="0.35">
      <c r="A30" s="45" t="s">
        <v>169</v>
      </c>
      <c r="B30" s="45" t="s">
        <v>126</v>
      </c>
      <c r="C30" s="45" t="s">
        <v>49</v>
      </c>
      <c r="D30" s="45" t="str">
        <f t="shared" si="0"/>
        <v>TEHNOPINDÕhuvõtukamber96 Ventilatsiooniruumid</v>
      </c>
    </row>
    <row r="31" spans="1:4" x14ac:dyDescent="0.35">
      <c r="A31" s="45" t="s">
        <v>70</v>
      </c>
      <c r="B31" s="45" t="s">
        <v>47</v>
      </c>
      <c r="C31" s="45" t="s">
        <v>45</v>
      </c>
      <c r="D31" s="45" t="str">
        <f t="shared" si="0"/>
        <v>VERTIKAALSETE ÜHENDUSTEEDE PINDLift92 Vertikaalliiklusruumid</v>
      </c>
    </row>
    <row r="32" spans="1:4" x14ac:dyDescent="0.35">
      <c r="A32" s="45" t="s">
        <v>131</v>
      </c>
      <c r="B32" s="45" t="s">
        <v>47</v>
      </c>
      <c r="C32" s="45" t="s">
        <v>45</v>
      </c>
      <c r="D32" s="45" t="str">
        <f t="shared" si="0"/>
        <v>VERTIKAALSETE ÜHENDUSTEEDE PINDŠaht92 Vertikaalliiklusruumid</v>
      </c>
    </row>
    <row r="33" spans="1:4" x14ac:dyDescent="0.35">
      <c r="A33" s="45" t="s">
        <v>46</v>
      </c>
      <c r="B33" s="45" t="s">
        <v>47</v>
      </c>
      <c r="C33" s="45" t="s">
        <v>45</v>
      </c>
      <c r="D33" s="45" t="str">
        <f t="shared" si="0"/>
        <v>VERTIKAALSETE ÜHENDUSTEEDE PINDTrepp/Trepikoda92 Vertikaalliiklusruumid</v>
      </c>
    </row>
    <row r="34" spans="1:4" x14ac:dyDescent="0.35">
      <c r="A34" s="45" t="s">
        <v>87</v>
      </c>
      <c r="B34" s="45" t="s">
        <v>64</v>
      </c>
      <c r="C34" s="45" t="s">
        <v>52</v>
      </c>
      <c r="D34" s="45" t="str">
        <f t="shared" si="0"/>
        <v>ÜÜRITAV PINDAatrium/Fuajee91 Horisontaalliiklusruumid</v>
      </c>
    </row>
    <row r="35" spans="1:4" x14ac:dyDescent="0.35">
      <c r="A35" s="45" t="s">
        <v>112</v>
      </c>
      <c r="B35" s="45" t="s">
        <v>113</v>
      </c>
      <c r="C35" s="45" t="s">
        <v>52</v>
      </c>
      <c r="D35" s="45" t="str">
        <f t="shared" si="0"/>
        <v>ÜÜRITAV PINDAbiruum23 Äriruumide abiruumid</v>
      </c>
    </row>
    <row r="36" spans="1:4" x14ac:dyDescent="0.35">
      <c r="A36" s="45" t="s">
        <v>56</v>
      </c>
      <c r="B36" s="45" t="s">
        <v>57</v>
      </c>
      <c r="C36" s="45" t="s">
        <v>52</v>
      </c>
      <c r="D36" s="45" t="str">
        <f t="shared" si="0"/>
        <v>ÜÜRITAV PINDArhiiv53 Arhiivid</v>
      </c>
    </row>
    <row r="37" spans="1:4" x14ac:dyDescent="0.35">
      <c r="A37" s="45" t="s">
        <v>170</v>
      </c>
      <c r="B37" s="45" t="s">
        <v>171</v>
      </c>
      <c r="C37" s="45" t="s">
        <v>52</v>
      </c>
      <c r="D37" s="45" t="str">
        <f t="shared" si="0"/>
        <v>ÜÜRITAV PINDAuditoorium34 Auditooriumid</v>
      </c>
    </row>
    <row r="38" spans="1:4" x14ac:dyDescent="0.35">
      <c r="A38" s="45" t="s">
        <v>172</v>
      </c>
      <c r="B38" s="45" t="s">
        <v>173</v>
      </c>
      <c r="C38" s="45" t="s">
        <v>52</v>
      </c>
      <c r="D38" s="45" t="str">
        <f t="shared" si="0"/>
        <v>ÜÜRITAV PINDAutopesula85 Pesumaja</v>
      </c>
    </row>
    <row r="39" spans="1:4" x14ac:dyDescent="0.35">
      <c r="A39" s="45" t="s">
        <v>174</v>
      </c>
      <c r="B39" s="45" t="s">
        <v>54</v>
      </c>
      <c r="C39" s="45" t="s">
        <v>52</v>
      </c>
      <c r="D39" s="45" t="str">
        <f t="shared" si="0"/>
        <v>ÜÜRITAV PINDDesokamber49 Ruumigrupi liigitamata eriruumid</v>
      </c>
    </row>
    <row r="40" spans="1:4" x14ac:dyDescent="0.35">
      <c r="A40" s="45" t="s">
        <v>175</v>
      </c>
      <c r="B40" s="45" t="s">
        <v>57</v>
      </c>
      <c r="C40" s="45" t="s">
        <v>52</v>
      </c>
      <c r="D40" s="45" t="str">
        <f t="shared" si="0"/>
        <v>ÜÜRITAV PINDDokumendihoidla53 Arhiivid</v>
      </c>
    </row>
    <row r="41" spans="1:4" x14ac:dyDescent="0.35">
      <c r="A41" s="45" t="s">
        <v>175</v>
      </c>
      <c r="B41" s="45" t="s">
        <v>60</v>
      </c>
      <c r="C41" s="45" t="s">
        <v>52</v>
      </c>
      <c r="D41" s="45" t="str">
        <f t="shared" si="0"/>
        <v>ÜÜRITAV PINDDokumendihoidla59 Liigitamata hoiuruumid</v>
      </c>
    </row>
    <row r="42" spans="1:4" x14ac:dyDescent="0.35">
      <c r="A42" s="45" t="s">
        <v>63</v>
      </c>
      <c r="B42" s="45" t="s">
        <v>64</v>
      </c>
      <c r="C42" s="45" t="s">
        <v>52</v>
      </c>
      <c r="D42" s="45" t="str">
        <f t="shared" si="0"/>
        <v>ÜÜRITAV PINDEesruum91 Horisontaalliiklusruumid</v>
      </c>
    </row>
    <row r="43" spans="1:4" x14ac:dyDescent="0.35">
      <c r="A43" s="45" t="s">
        <v>176</v>
      </c>
      <c r="B43" s="45" t="s">
        <v>177</v>
      </c>
      <c r="C43" s="45" t="s">
        <v>52</v>
      </c>
      <c r="D43" s="45" t="str">
        <f t="shared" si="0"/>
        <v>ÜÜRITAV PINDEluruum11 Korterid tubade arvu järgi</v>
      </c>
    </row>
    <row r="44" spans="1:4" x14ac:dyDescent="0.35">
      <c r="A44" s="45" t="s">
        <v>176</v>
      </c>
      <c r="B44" s="45" t="s">
        <v>178</v>
      </c>
      <c r="C44" s="45" t="s">
        <v>52</v>
      </c>
      <c r="D44" s="45" t="str">
        <f t="shared" si="0"/>
        <v>ÜÜRITAV PINDEluruum12 Eluruumid eraldi</v>
      </c>
    </row>
    <row r="45" spans="1:4" x14ac:dyDescent="0.35">
      <c r="A45" s="45" t="s">
        <v>176</v>
      </c>
      <c r="B45" s="45" t="s">
        <v>179</v>
      </c>
      <c r="C45" s="45" t="s">
        <v>52</v>
      </c>
      <c r="D45" s="45" t="str">
        <f t="shared" si="0"/>
        <v>ÜÜRITAV PINDEluruum13 Majutusruumid</v>
      </c>
    </row>
    <row r="46" spans="1:4" x14ac:dyDescent="0.35">
      <c r="A46" s="45" t="s">
        <v>176</v>
      </c>
      <c r="B46" s="45" t="s">
        <v>180</v>
      </c>
      <c r="C46" s="45" t="s">
        <v>52</v>
      </c>
      <c r="D46" s="45" t="str">
        <f t="shared" si="0"/>
        <v>ÜÜRITAV PINDEluruum15 Ühiselamutoad</v>
      </c>
    </row>
    <row r="47" spans="1:4" x14ac:dyDescent="0.35">
      <c r="A47" s="45" t="s">
        <v>176</v>
      </c>
      <c r="B47" s="45" t="s">
        <v>181</v>
      </c>
      <c r="C47" s="45" t="s">
        <v>52</v>
      </c>
      <c r="D47" s="45" t="str">
        <f t="shared" si="0"/>
        <v>ÜÜRITAV PINDEluruum16 Hotellitoad</v>
      </c>
    </row>
    <row r="48" spans="1:4" x14ac:dyDescent="0.35">
      <c r="A48" s="45" t="s">
        <v>176</v>
      </c>
      <c r="B48" s="45" t="s">
        <v>182</v>
      </c>
      <c r="C48" s="45" t="s">
        <v>52</v>
      </c>
      <c r="D48" s="45" t="str">
        <f t="shared" si="0"/>
        <v>ÜÜRITAV PINDEluruum17 Kasarmutoad</v>
      </c>
    </row>
    <row r="49" spans="1:4" x14ac:dyDescent="0.35">
      <c r="A49" s="45" t="s">
        <v>176</v>
      </c>
      <c r="B49" s="45" t="s">
        <v>183</v>
      </c>
      <c r="C49" s="45" t="s">
        <v>52</v>
      </c>
      <c r="D49" s="45" t="str">
        <f t="shared" si="0"/>
        <v>ÜÜRITAV PINDEluruum18 Magamissaalid</v>
      </c>
    </row>
    <row r="50" spans="1:4" x14ac:dyDescent="0.35">
      <c r="A50" s="45" t="s">
        <v>176</v>
      </c>
      <c r="B50" s="45" t="s">
        <v>184</v>
      </c>
      <c r="C50" s="45" t="s">
        <v>52</v>
      </c>
      <c r="D50" s="45" t="str">
        <f t="shared" si="0"/>
        <v>ÜÜRITAV PINDEluruum19 Liigitamata eluruumid</v>
      </c>
    </row>
    <row r="51" spans="1:4" x14ac:dyDescent="0.35">
      <c r="A51" s="45" t="s">
        <v>53</v>
      </c>
      <c r="B51" s="45" t="s">
        <v>54</v>
      </c>
      <c r="C51" s="45" t="s">
        <v>52</v>
      </c>
      <c r="D51" s="45" t="str">
        <f t="shared" si="0"/>
        <v>ÜÜRITAV PINDEriotstarbeline ruum49 Ruumigrupi liigitamata eriruumid</v>
      </c>
    </row>
    <row r="52" spans="1:4" x14ac:dyDescent="0.35">
      <c r="A52" s="45" t="s">
        <v>185</v>
      </c>
      <c r="B52" s="45" t="s">
        <v>186</v>
      </c>
      <c r="C52" s="45" t="s">
        <v>52</v>
      </c>
      <c r="D52" s="45" t="str">
        <f t="shared" si="0"/>
        <v>ÜÜRITAV PINDGaraaž55 Garaažid</v>
      </c>
    </row>
    <row r="53" spans="1:4" x14ac:dyDescent="0.35">
      <c r="A53" s="45" t="s">
        <v>187</v>
      </c>
      <c r="B53" s="45" t="s">
        <v>188</v>
      </c>
      <c r="C53" s="45" t="s">
        <v>52</v>
      </c>
      <c r="D53" s="45" t="str">
        <f t="shared" si="0"/>
        <v>ÜÜRITAV PINDGarderoob51 Garderoobiruumid</v>
      </c>
    </row>
    <row r="54" spans="1:4" x14ac:dyDescent="0.35">
      <c r="A54" s="45" t="s">
        <v>59</v>
      </c>
      <c r="B54" s="45" t="s">
        <v>189</v>
      </c>
      <c r="C54" s="45" t="s">
        <v>52</v>
      </c>
      <c r="D54" s="45" t="str">
        <f t="shared" si="0"/>
        <v>ÜÜRITAV PINDHoiuruum/Ladu52 Laod</v>
      </c>
    </row>
    <row r="55" spans="1:4" x14ac:dyDescent="0.35">
      <c r="A55" s="45" t="s">
        <v>59</v>
      </c>
      <c r="B55" s="45" t="s">
        <v>60</v>
      </c>
      <c r="C55" s="45" t="s">
        <v>52</v>
      </c>
      <c r="D55" s="45" t="str">
        <f t="shared" si="0"/>
        <v>ÜÜRITAV PINDHoiuruum/Ladu59 Liigitamata hoiuruumid</v>
      </c>
    </row>
    <row r="56" spans="1:4" x14ac:dyDescent="0.35">
      <c r="A56" s="45" t="s">
        <v>190</v>
      </c>
      <c r="B56" s="45" t="s">
        <v>60</v>
      </c>
      <c r="C56" s="45" t="s">
        <v>52</v>
      </c>
      <c r="D56" s="45" t="str">
        <f t="shared" si="0"/>
        <v>ÜÜRITAV PINDJalgrataste hoidla59 Liigitamata hoiuruumid</v>
      </c>
    </row>
    <row r="57" spans="1:4" x14ac:dyDescent="0.35">
      <c r="A57" s="45" t="s">
        <v>191</v>
      </c>
      <c r="B57" s="45" t="s">
        <v>192</v>
      </c>
      <c r="C57" s="45" t="s">
        <v>52</v>
      </c>
      <c r="D57" s="45" t="str">
        <f t="shared" si="0"/>
        <v>ÜÜRITAV PINDJäätmed87 Jäätmehooldusruumid</v>
      </c>
    </row>
    <row r="58" spans="1:4" x14ac:dyDescent="0.35">
      <c r="A58" s="46" t="s">
        <v>193</v>
      </c>
      <c r="B58" s="45" t="s">
        <v>54</v>
      </c>
      <c r="C58" s="45" t="s">
        <v>52</v>
      </c>
      <c r="D58" s="45" t="str">
        <f t="shared" si="0"/>
        <v>ÜÜRITAV PINDKaaluruum49 Ruumigrupi liigitamata eriruumid</v>
      </c>
    </row>
    <row r="59" spans="1:4" x14ac:dyDescent="0.35">
      <c r="A59" s="45" t="s">
        <v>61</v>
      </c>
      <c r="B59" s="45" t="s">
        <v>62</v>
      </c>
      <c r="C59" s="45" t="s">
        <v>52</v>
      </c>
      <c r="D59" s="45" t="str">
        <f t="shared" si="0"/>
        <v>ÜÜRITAV PINDKabinet/Büroo21 Bürooruumid</v>
      </c>
    </row>
    <row r="60" spans="1:4" x14ac:dyDescent="0.35">
      <c r="A60" s="45" t="s">
        <v>61</v>
      </c>
      <c r="B60" s="45" t="s">
        <v>194</v>
      </c>
      <c r="C60" s="45" t="s">
        <v>52</v>
      </c>
      <c r="D60" s="45" t="str">
        <f t="shared" si="0"/>
        <v>ÜÜRITAV PINDKabinet/Büroo22 Äriruumid</v>
      </c>
    </row>
    <row r="61" spans="1:4" x14ac:dyDescent="0.35">
      <c r="A61" s="45" t="s">
        <v>195</v>
      </c>
      <c r="B61" s="45" t="s">
        <v>60</v>
      </c>
      <c r="C61" s="45" t="s">
        <v>52</v>
      </c>
      <c r="D61" s="45" t="str">
        <f t="shared" si="0"/>
        <v>ÜÜRITAV PINDKelder59 Liigitamata hoiuruumid</v>
      </c>
    </row>
    <row r="62" spans="1:4" x14ac:dyDescent="0.35">
      <c r="A62" s="45" t="s">
        <v>195</v>
      </c>
      <c r="B62" s="45" t="s">
        <v>196</v>
      </c>
      <c r="C62" s="45" t="s">
        <v>52</v>
      </c>
      <c r="D62" s="45" t="str">
        <f t="shared" si="0"/>
        <v>ÜÜRITAV PINDKelder82 Kinnistu juurde kuuluvad laod</v>
      </c>
    </row>
    <row r="63" spans="1:4" x14ac:dyDescent="0.35">
      <c r="A63" s="45" t="s">
        <v>195</v>
      </c>
      <c r="B63" s="45" t="s">
        <v>197</v>
      </c>
      <c r="C63" s="45" t="s">
        <v>52</v>
      </c>
      <c r="D63" s="45" t="str">
        <f t="shared" si="0"/>
        <v>ÜÜRITAV PINDKelder88 Kinnistu eriruumid</v>
      </c>
    </row>
    <row r="64" spans="1:4" x14ac:dyDescent="0.35">
      <c r="A64" s="45" t="s">
        <v>198</v>
      </c>
      <c r="B64" s="45" t="s">
        <v>60</v>
      </c>
      <c r="C64" s="45" t="s">
        <v>52</v>
      </c>
      <c r="D64" s="45" t="str">
        <f t="shared" si="0"/>
        <v>ÜÜRITAV PINDKemikaalid59 Liigitamata hoiuruumid</v>
      </c>
    </row>
    <row r="65" spans="1:4" x14ac:dyDescent="0.35">
      <c r="A65" s="45" t="s">
        <v>199</v>
      </c>
      <c r="B65" s="45" t="s">
        <v>184</v>
      </c>
      <c r="C65" s="45" t="s">
        <v>52</v>
      </c>
      <c r="D65" s="45" t="str">
        <f t="shared" si="0"/>
        <v>ÜÜRITAV PINDKinnipidamisruum19 Liigitamata eluruumid</v>
      </c>
    </row>
    <row r="66" spans="1:4" x14ac:dyDescent="0.35">
      <c r="A66" s="45" t="s">
        <v>199</v>
      </c>
      <c r="B66" s="45" t="s">
        <v>54</v>
      </c>
      <c r="C66" s="45" t="s">
        <v>52</v>
      </c>
      <c r="D66" s="45" t="str">
        <f t="shared" si="0"/>
        <v>ÜÜRITAV PINDKinnipidamisruum49 Ruumigrupi liigitamata eriruumid</v>
      </c>
    </row>
    <row r="67" spans="1:4" x14ac:dyDescent="0.35">
      <c r="A67" s="45" t="s">
        <v>200</v>
      </c>
      <c r="B67" s="45" t="s">
        <v>201</v>
      </c>
      <c r="C67" s="45" t="s">
        <v>52</v>
      </c>
      <c r="D67" s="45" t="str">
        <f t="shared" ref="D67:D120" si="1">C67&amp;A67&amp;B67</f>
        <v>ÜÜRITAV PINDKlassiruum31 Klassiruumid</v>
      </c>
    </row>
    <row r="68" spans="1:4" x14ac:dyDescent="0.35">
      <c r="A68" s="45" t="s">
        <v>202</v>
      </c>
      <c r="B68" s="45" t="s">
        <v>54</v>
      </c>
      <c r="C68" s="45" t="s">
        <v>52</v>
      </c>
      <c r="D68" s="45" t="str">
        <f t="shared" si="1"/>
        <v>ÜÜRITAV PINDKoeraruum49 Ruumigrupi liigitamata eriruumid</v>
      </c>
    </row>
    <row r="69" spans="1:4" x14ac:dyDescent="0.35">
      <c r="A69" s="45" t="s">
        <v>203</v>
      </c>
      <c r="B69" s="45" t="s">
        <v>62</v>
      </c>
      <c r="C69" s="45" t="s">
        <v>52</v>
      </c>
      <c r="D69" s="45" t="str">
        <f t="shared" si="1"/>
        <v>ÜÜRITAV PINDKohtusaal21 Bürooruumid</v>
      </c>
    </row>
    <row r="70" spans="1:4" x14ac:dyDescent="0.35">
      <c r="A70" s="45" t="s">
        <v>74</v>
      </c>
      <c r="B70" s="45" t="s">
        <v>64</v>
      </c>
      <c r="C70" s="45" t="s">
        <v>52</v>
      </c>
      <c r="D70" s="45" t="str">
        <f t="shared" si="1"/>
        <v>ÜÜRITAV PINDKoridor91 Horisontaalliiklusruumid</v>
      </c>
    </row>
    <row r="71" spans="1:4" x14ac:dyDescent="0.35">
      <c r="A71" s="45" t="s">
        <v>76</v>
      </c>
      <c r="B71" s="45" t="s">
        <v>77</v>
      </c>
      <c r="C71" s="45" t="s">
        <v>52</v>
      </c>
      <c r="D71" s="45" t="str">
        <f t="shared" si="1"/>
        <v>ÜÜRITAV PINDKoristus- ja hooldusruum86 Koristus- ja hooldusruumid</v>
      </c>
    </row>
    <row r="72" spans="1:4" x14ac:dyDescent="0.35">
      <c r="A72" s="46" t="s">
        <v>204</v>
      </c>
      <c r="B72" s="45" t="s">
        <v>205</v>
      </c>
      <c r="C72" s="45" t="s">
        <v>52</v>
      </c>
      <c r="D72" s="45" t="str">
        <f t="shared" si="1"/>
        <v>ÜÜRITAV PINDKöögi abiruum64 Köögiruumid</v>
      </c>
    </row>
    <row r="73" spans="1:4" x14ac:dyDescent="0.35">
      <c r="A73" s="45" t="s">
        <v>206</v>
      </c>
      <c r="B73" s="45" t="s">
        <v>207</v>
      </c>
      <c r="C73" s="45" t="s">
        <v>52</v>
      </c>
      <c r="D73" s="45" t="str">
        <f>C73&amp;A73&amp;B73</f>
        <v>ÜÜRITAV PINDKööginurk/Köök62 Töökoha söögitoad</v>
      </c>
    </row>
    <row r="74" spans="1:4" x14ac:dyDescent="0.35">
      <c r="A74" s="45" t="s">
        <v>206</v>
      </c>
      <c r="B74" s="45" t="s">
        <v>205</v>
      </c>
      <c r="C74" s="45" t="s">
        <v>52</v>
      </c>
      <c r="D74" s="45" t="str">
        <f t="shared" si="1"/>
        <v>ÜÜRITAV PINDKööginurk/Köök64 Köögiruumid</v>
      </c>
    </row>
    <row r="75" spans="1:4" x14ac:dyDescent="0.35">
      <c r="A75" s="46" t="s">
        <v>208</v>
      </c>
      <c r="B75" s="45" t="s">
        <v>209</v>
      </c>
      <c r="C75" s="45" t="s">
        <v>52</v>
      </c>
      <c r="D75" s="45" t="str">
        <f t="shared" si="1"/>
        <v>ÜÜRITAV PINDKülmik65 Köögi külmkambrid</v>
      </c>
    </row>
    <row r="76" spans="1:4" x14ac:dyDescent="0.35">
      <c r="A76" s="45" t="s">
        <v>210</v>
      </c>
      <c r="B76" s="45" t="s">
        <v>54</v>
      </c>
      <c r="C76" s="45" t="s">
        <v>52</v>
      </c>
      <c r="D76" s="45" t="str">
        <f t="shared" si="1"/>
        <v>ÜÜRITAV PINDLaadimisruum/-tsoon49 Ruumigrupi liigitamata eriruumid</v>
      </c>
    </row>
    <row r="77" spans="1:4" x14ac:dyDescent="0.35">
      <c r="A77" s="45" t="s">
        <v>211</v>
      </c>
      <c r="B77" s="45" t="s">
        <v>212</v>
      </c>
      <c r="C77" s="45" t="s">
        <v>52</v>
      </c>
      <c r="D77" s="45" t="str">
        <f t="shared" si="1"/>
        <v>ÜÜRITAV PINDLaboratoorium36 Laboratooriumiruumid</v>
      </c>
    </row>
    <row r="78" spans="1:4" x14ac:dyDescent="0.35">
      <c r="A78" s="45" t="s">
        <v>213</v>
      </c>
      <c r="B78" s="45" t="s">
        <v>54</v>
      </c>
      <c r="C78" s="45" t="s">
        <v>52</v>
      </c>
      <c r="D78" s="45" t="str">
        <f t="shared" si="1"/>
        <v>ÜÜRITAV PINDLahangusaal49 Ruumigrupi liigitamata eriruumid</v>
      </c>
    </row>
    <row r="79" spans="1:4" x14ac:dyDescent="0.35">
      <c r="A79" s="45" t="s">
        <v>214</v>
      </c>
      <c r="B79" s="45" t="s">
        <v>54</v>
      </c>
      <c r="C79" s="45" t="s">
        <v>52</v>
      </c>
      <c r="D79" s="45" t="str">
        <f t="shared" si="1"/>
        <v>ÜÜRITAV PINDLasketiir49 Ruumigrupi liigitamata eriruumid</v>
      </c>
    </row>
    <row r="80" spans="1:4" x14ac:dyDescent="0.35">
      <c r="A80" s="45" t="s">
        <v>215</v>
      </c>
      <c r="B80" s="45" t="s">
        <v>216</v>
      </c>
      <c r="C80" s="45" t="s">
        <v>52</v>
      </c>
      <c r="D80" s="45" t="str">
        <f t="shared" si="1"/>
        <v>ÜÜRITAV PINDLaut41 Tootmisruumid</v>
      </c>
    </row>
    <row r="81" spans="1:4" x14ac:dyDescent="0.35">
      <c r="A81" s="45" t="s">
        <v>215</v>
      </c>
      <c r="B81" s="46" t="s">
        <v>197</v>
      </c>
      <c r="C81" s="45" t="s">
        <v>52</v>
      </c>
      <c r="D81" s="45" t="str">
        <f t="shared" si="1"/>
        <v>ÜÜRITAV PINDLaut88 Kinnistu eriruumid</v>
      </c>
    </row>
    <row r="82" spans="1:4" x14ac:dyDescent="0.35">
      <c r="A82" s="45" t="s">
        <v>217</v>
      </c>
      <c r="B82" s="45" t="s">
        <v>218</v>
      </c>
      <c r="C82" s="45" t="s">
        <v>52</v>
      </c>
      <c r="D82" s="45" t="str">
        <f t="shared" si="1"/>
        <v>ÜÜRITAV PINDLava/Kino77 Klubi- ja harrastusruumid</v>
      </c>
    </row>
    <row r="83" spans="1:4" x14ac:dyDescent="0.35">
      <c r="A83" s="45" t="s">
        <v>219</v>
      </c>
      <c r="B83" s="45" t="s">
        <v>220</v>
      </c>
      <c r="C83" s="45" t="s">
        <v>52</v>
      </c>
      <c r="D83" s="45" t="str">
        <f t="shared" si="1"/>
        <v>ÜÜRITAV PINDLeiliruum74 Leiliruumid</v>
      </c>
    </row>
    <row r="84" spans="1:4" x14ac:dyDescent="0.35">
      <c r="A84" s="45" t="s">
        <v>68</v>
      </c>
      <c r="B84" s="45" t="s">
        <v>69</v>
      </c>
      <c r="C84" s="45" t="s">
        <v>52</v>
      </c>
      <c r="D84" s="45" t="str">
        <f t="shared" si="1"/>
        <v>ÜÜRITAV PINDLüüs83 Sissepääsuruumid</v>
      </c>
    </row>
    <row r="85" spans="1:4" x14ac:dyDescent="0.35">
      <c r="A85" s="45" t="s">
        <v>68</v>
      </c>
      <c r="B85" s="45" t="s">
        <v>64</v>
      </c>
      <c r="C85" s="45" t="s">
        <v>52</v>
      </c>
      <c r="D85" s="45" t="str">
        <f t="shared" si="1"/>
        <v>ÜÜRITAV PINDLüüs91 Horisontaalliiklusruumid</v>
      </c>
    </row>
    <row r="86" spans="1:4" x14ac:dyDescent="0.35">
      <c r="A86" s="45" t="s">
        <v>106</v>
      </c>
      <c r="B86" s="45" t="s">
        <v>62</v>
      </c>
      <c r="C86" s="45" t="s">
        <v>52</v>
      </c>
      <c r="D86" s="45" t="str">
        <f t="shared" si="1"/>
        <v>ÜÜRITAV PINDNõupidamise ruum21 Bürooruumid</v>
      </c>
    </row>
    <row r="87" spans="1:4" x14ac:dyDescent="0.35">
      <c r="A87" s="45" t="s">
        <v>221</v>
      </c>
      <c r="B87" s="45" t="s">
        <v>222</v>
      </c>
      <c r="C87" s="45" t="s">
        <v>52</v>
      </c>
      <c r="D87" s="45" t="str">
        <f t="shared" si="1"/>
        <v>ÜÜRITAV PINDNäitusesaal/Muuseum46 Kultuuriasutuste ruumid</v>
      </c>
    </row>
    <row r="88" spans="1:4" x14ac:dyDescent="0.35">
      <c r="A88" s="45" t="s">
        <v>223</v>
      </c>
      <c r="B88" s="45" t="s">
        <v>194</v>
      </c>
      <c r="C88" s="45" t="s">
        <v>52</v>
      </c>
      <c r="D88" s="45" t="str">
        <f t="shared" si="1"/>
        <v>ÜÜRITAV PINDOoteruum/Teenindusruum22 Äriruumid</v>
      </c>
    </row>
    <row r="89" spans="1:4" x14ac:dyDescent="0.35">
      <c r="A89" s="45" t="s">
        <v>223</v>
      </c>
      <c r="B89" s="45" t="s">
        <v>224</v>
      </c>
      <c r="C89" s="45" t="s">
        <v>52</v>
      </c>
      <c r="D89" s="45" t="str">
        <f t="shared" si="1"/>
        <v>ÜÜRITAV PINDOoteruum/Teenindusruum84 Avalikud teenindusruumid</v>
      </c>
    </row>
    <row r="90" spans="1:4" x14ac:dyDescent="0.35">
      <c r="A90" s="45" t="s">
        <v>225</v>
      </c>
      <c r="B90" s="45" t="s">
        <v>186</v>
      </c>
      <c r="C90" s="45" t="s">
        <v>52</v>
      </c>
      <c r="D90" s="45" t="str">
        <f t="shared" si="1"/>
        <v>ÜÜRITAV PINDParkla55 Garaažid</v>
      </c>
    </row>
    <row r="91" spans="1:4" x14ac:dyDescent="0.35">
      <c r="A91" s="45" t="s">
        <v>225</v>
      </c>
      <c r="B91" s="45" t="s">
        <v>226</v>
      </c>
      <c r="C91" s="45" t="s">
        <v>52</v>
      </c>
      <c r="D91" s="45" t="str">
        <f t="shared" si="1"/>
        <v>ÜÜRITAV PINDParkla89 Liigitamata ühisruumid</v>
      </c>
    </row>
    <row r="92" spans="1:4" x14ac:dyDescent="0.35">
      <c r="A92" s="45" t="s">
        <v>94</v>
      </c>
      <c r="B92" s="45" t="s">
        <v>95</v>
      </c>
      <c r="C92" s="45" t="s">
        <v>52</v>
      </c>
      <c r="D92" s="45" t="str">
        <f t="shared" si="1"/>
        <v>ÜÜRITAV PINDPesuruum72 Pesuruumid</v>
      </c>
    </row>
    <row r="93" spans="1:4" x14ac:dyDescent="0.35">
      <c r="A93" s="45" t="s">
        <v>84</v>
      </c>
      <c r="B93" s="45" t="s">
        <v>85</v>
      </c>
      <c r="C93" s="45" t="s">
        <v>52</v>
      </c>
      <c r="D93" s="45" t="str">
        <f t="shared" si="1"/>
        <v>ÜÜRITAV PINDPuhkeruum48 Puhke- ja huvialaruumid</v>
      </c>
    </row>
    <row r="94" spans="1:4" x14ac:dyDescent="0.35">
      <c r="A94" s="45" t="s">
        <v>84</v>
      </c>
      <c r="B94" s="45" t="s">
        <v>227</v>
      </c>
      <c r="C94" s="45" t="s">
        <v>52</v>
      </c>
      <c r="D94" s="45" t="str">
        <f t="shared" si="1"/>
        <v>ÜÜRITAV PINDPuhkeruum75 Puhketoad</v>
      </c>
    </row>
    <row r="95" spans="1:4" x14ac:dyDescent="0.35">
      <c r="A95" s="45" t="s">
        <v>228</v>
      </c>
      <c r="B95" s="45" t="s">
        <v>226</v>
      </c>
      <c r="C95" s="45" t="s">
        <v>52</v>
      </c>
      <c r="D95" s="45" t="str">
        <f t="shared" si="1"/>
        <v>ÜÜRITAV PINDPööning/Katusealune89 Liigitamata ühisruumid</v>
      </c>
    </row>
    <row r="96" spans="1:4" x14ac:dyDescent="0.35">
      <c r="A96" s="45" t="s">
        <v>229</v>
      </c>
      <c r="B96" s="45" t="s">
        <v>230</v>
      </c>
      <c r="C96" s="45" t="s">
        <v>52</v>
      </c>
      <c r="D96" s="45" t="str">
        <f t="shared" si="1"/>
        <v>ÜÜRITAV PINDRaamatukogu39 Liigitamata õpperuumid</v>
      </c>
    </row>
    <row r="97" spans="1:4" x14ac:dyDescent="0.35">
      <c r="A97" s="45" t="s">
        <v>231</v>
      </c>
      <c r="B97" s="45" t="s">
        <v>60</v>
      </c>
      <c r="C97" s="45" t="s">
        <v>52</v>
      </c>
      <c r="D97" s="45" t="str">
        <f t="shared" si="1"/>
        <v>ÜÜRITAV PINDRelvaruum59 Liigitamata hoiuruumid</v>
      </c>
    </row>
    <row r="98" spans="1:4" x14ac:dyDescent="0.35">
      <c r="A98" s="45" t="s">
        <v>232</v>
      </c>
      <c r="B98" s="45" t="s">
        <v>233</v>
      </c>
      <c r="C98" s="45" t="s">
        <v>52</v>
      </c>
      <c r="D98" s="45" t="str">
        <f t="shared" si="1"/>
        <v>ÜÜRITAV PINDRiietusruum71 Riietusruumid</v>
      </c>
    </row>
    <row r="99" spans="1:4" x14ac:dyDescent="0.35">
      <c r="A99" s="45" t="s">
        <v>89</v>
      </c>
      <c r="B99" s="45" t="s">
        <v>90</v>
      </c>
      <c r="C99" s="45" t="s">
        <v>52</v>
      </c>
      <c r="D99" s="45" t="str">
        <f t="shared" si="1"/>
        <v>ÜÜRITAV PINDSaal33 Loengusaalid</v>
      </c>
    </row>
    <row r="100" spans="1:4" x14ac:dyDescent="0.35">
      <c r="A100" s="45" t="s">
        <v>89</v>
      </c>
      <c r="B100" s="45" t="s">
        <v>171</v>
      </c>
      <c r="C100" s="45" t="s">
        <v>52</v>
      </c>
      <c r="D100" s="45" t="str">
        <f t="shared" si="1"/>
        <v>ÜÜRITAV PINDSaal34 Auditooriumid</v>
      </c>
    </row>
    <row r="101" spans="1:4" x14ac:dyDescent="0.35">
      <c r="A101" s="45" t="s">
        <v>234</v>
      </c>
      <c r="B101" s="45" t="s">
        <v>235</v>
      </c>
      <c r="C101" s="45" t="s">
        <v>52</v>
      </c>
      <c r="D101" s="45" t="str">
        <f t="shared" si="1"/>
        <v>ÜÜRITAV PINDSakraalruum45 Sakraalruumid</v>
      </c>
    </row>
    <row r="102" spans="1:4" x14ac:dyDescent="0.35">
      <c r="A102" s="45" t="s">
        <v>236</v>
      </c>
      <c r="B102" s="45" t="s">
        <v>194</v>
      </c>
      <c r="C102" s="45" t="s">
        <v>52</v>
      </c>
      <c r="D102" s="45" t="str">
        <f t="shared" si="1"/>
        <v>ÜÜRITAV PINDSalong22 Äriruumid</v>
      </c>
    </row>
    <row r="103" spans="1:4" x14ac:dyDescent="0.35">
      <c r="A103" s="45" t="s">
        <v>237</v>
      </c>
      <c r="B103" s="45" t="s">
        <v>113</v>
      </c>
      <c r="C103" s="45" t="s">
        <v>52</v>
      </c>
      <c r="D103" s="45" t="str">
        <f t="shared" si="1"/>
        <v>ÜÜRITAV PINDServer23 Äriruumide abiruumid</v>
      </c>
    </row>
    <row r="104" spans="1:4" x14ac:dyDescent="0.35">
      <c r="A104" s="45" t="s">
        <v>238</v>
      </c>
      <c r="B104" s="45" t="s">
        <v>239</v>
      </c>
      <c r="C104" s="45" t="s">
        <v>52</v>
      </c>
      <c r="D104" s="45" t="str">
        <f t="shared" si="1"/>
        <v>ÜÜRITAV PINDSpordiruum/-saal47 Spordiruumid</v>
      </c>
    </row>
    <row r="105" spans="1:4" x14ac:dyDescent="0.35">
      <c r="A105" s="45" t="s">
        <v>240</v>
      </c>
      <c r="B105" s="45" t="s">
        <v>194</v>
      </c>
      <c r="C105" s="45" t="s">
        <v>52</v>
      </c>
      <c r="D105" s="45" t="str">
        <f t="shared" si="1"/>
        <v>ÜÜRITAV PINDStuudio22 Äriruumid</v>
      </c>
    </row>
    <row r="106" spans="1:4" x14ac:dyDescent="0.35">
      <c r="A106" s="45" t="s">
        <v>241</v>
      </c>
      <c r="B106" s="45" t="s">
        <v>242</v>
      </c>
      <c r="C106" s="45" t="s">
        <v>52</v>
      </c>
      <c r="D106" s="45" t="str">
        <f t="shared" si="1"/>
        <v>ÜÜRITAV PINDSuitsetamise ruum79 Liigitamata sotsiaal- ja puhkeruumid</v>
      </c>
    </row>
    <row r="107" spans="1:4" x14ac:dyDescent="0.35">
      <c r="A107" s="45" t="s">
        <v>243</v>
      </c>
      <c r="B107" s="45" t="s">
        <v>244</v>
      </c>
      <c r="C107" s="45" t="s">
        <v>52</v>
      </c>
      <c r="D107" s="45" t="str">
        <f t="shared" si="1"/>
        <v>ÜÜRITAV PINDSöökla/Kohvik61 Toitlustusruumid</v>
      </c>
    </row>
    <row r="108" spans="1:4" x14ac:dyDescent="0.35">
      <c r="A108" s="45" t="s">
        <v>245</v>
      </c>
      <c r="B108" s="45" t="s">
        <v>226</v>
      </c>
      <c r="C108" s="45" t="s">
        <v>52</v>
      </c>
      <c r="D108" s="45" t="str">
        <f t="shared" si="1"/>
        <v>ÜÜRITAV PINDTalveaed89 Liigitamata ühisruumid</v>
      </c>
    </row>
    <row r="109" spans="1:4" x14ac:dyDescent="0.35">
      <c r="A109" s="45" t="s">
        <v>246</v>
      </c>
      <c r="B109" s="45" t="s">
        <v>247</v>
      </c>
      <c r="C109" s="45" t="s">
        <v>52</v>
      </c>
      <c r="D109" s="45" t="str">
        <f t="shared" si="1"/>
        <v>ÜÜRITAV PINDTervishoiuruum42 Tervishoiuruumid</v>
      </c>
    </row>
    <row r="110" spans="1:4" x14ac:dyDescent="0.35">
      <c r="A110" s="45" t="s">
        <v>248</v>
      </c>
      <c r="B110" s="45" t="s">
        <v>226</v>
      </c>
      <c r="C110" s="45" t="s">
        <v>52</v>
      </c>
      <c r="D110" s="45" t="str">
        <f t="shared" si="1"/>
        <v>ÜÜRITAV PINDTorn/Platvorm89 Liigitamata ühisruumid</v>
      </c>
    </row>
    <row r="111" spans="1:4" x14ac:dyDescent="0.35">
      <c r="A111" s="45" t="s">
        <v>249</v>
      </c>
      <c r="B111" s="45" t="s">
        <v>47</v>
      </c>
      <c r="C111" s="45" t="s">
        <v>52</v>
      </c>
      <c r="D111" s="45" t="str">
        <f t="shared" si="1"/>
        <v>ÜÜRITAV PINDTorulifti ruum92 Vertikaalliiklusruumid</v>
      </c>
    </row>
    <row r="112" spans="1:4" x14ac:dyDescent="0.35">
      <c r="A112" s="45" t="s">
        <v>71</v>
      </c>
      <c r="B112" s="45" t="s">
        <v>69</v>
      </c>
      <c r="C112" s="45" t="s">
        <v>52</v>
      </c>
      <c r="D112" s="45" t="str">
        <f t="shared" si="1"/>
        <v>ÜÜRITAV PINDTuulekoda83 Sissepääsuruumid</v>
      </c>
    </row>
    <row r="113" spans="1:4" x14ac:dyDescent="0.35">
      <c r="A113" s="45" t="s">
        <v>250</v>
      </c>
      <c r="B113" s="45" t="s">
        <v>251</v>
      </c>
      <c r="C113" s="45" t="s">
        <v>52</v>
      </c>
      <c r="D113" s="45" t="str">
        <f t="shared" si="1"/>
        <v>ÜÜRITAV PINDTöökoda35 Kutseõppeasutuse töökojad</v>
      </c>
    </row>
    <row r="114" spans="1:4" x14ac:dyDescent="0.35">
      <c r="A114" s="45" t="s">
        <v>250</v>
      </c>
      <c r="B114" s="45" t="s">
        <v>216</v>
      </c>
      <c r="C114" s="45" t="s">
        <v>52</v>
      </c>
      <c r="D114" s="45" t="str">
        <f t="shared" si="1"/>
        <v>ÜÜRITAV PINDTöökoda41 Tootmisruumid</v>
      </c>
    </row>
    <row r="115" spans="1:4" x14ac:dyDescent="0.35">
      <c r="A115" s="45" t="s">
        <v>250</v>
      </c>
      <c r="B115" s="45" t="s">
        <v>54</v>
      </c>
      <c r="C115" s="45" t="s">
        <v>52</v>
      </c>
      <c r="D115" s="45" t="str">
        <f t="shared" si="1"/>
        <v>ÜÜRITAV PINDTöökoda49 Ruumigrupi liigitamata eriruumid</v>
      </c>
    </row>
    <row r="116" spans="1:4" x14ac:dyDescent="0.35">
      <c r="A116" s="45" t="s">
        <v>252</v>
      </c>
      <c r="B116" s="45" t="s">
        <v>239</v>
      </c>
      <c r="C116" s="45" t="s">
        <v>52</v>
      </c>
      <c r="D116" s="45" t="str">
        <f t="shared" si="1"/>
        <v>ÜÜRITAV PINDUjula47 Spordiruumid</v>
      </c>
    </row>
    <row r="117" spans="1:4" x14ac:dyDescent="0.35">
      <c r="A117" s="45" t="s">
        <v>100</v>
      </c>
      <c r="B117" s="45" t="s">
        <v>101</v>
      </c>
      <c r="C117" s="45" t="s">
        <v>52</v>
      </c>
      <c r="D117" s="45" t="str">
        <f t="shared" si="1"/>
        <v>ÜÜRITAV PINDValveruum38 Valveruumid</v>
      </c>
    </row>
    <row r="118" spans="1:4" x14ac:dyDescent="0.35">
      <c r="A118" s="45" t="s">
        <v>253</v>
      </c>
      <c r="B118" s="45" t="s">
        <v>254</v>
      </c>
      <c r="C118" s="45" t="s">
        <v>52</v>
      </c>
      <c r="D118" s="45" t="str">
        <f t="shared" si="1"/>
        <v>ÜÜRITAV PINDVarjend81 Varjendid</v>
      </c>
    </row>
    <row r="119" spans="1:4" x14ac:dyDescent="0.35">
      <c r="A119" s="45" t="s">
        <v>66</v>
      </c>
      <c r="B119" s="45" t="s">
        <v>67</v>
      </c>
      <c r="C119" s="45" t="s">
        <v>52</v>
      </c>
      <c r="D119" s="45" t="str">
        <f t="shared" si="1"/>
        <v>ÜÜRITAV PINDWC73 WC-ruumid</v>
      </c>
    </row>
    <row r="120" spans="1:4" x14ac:dyDescent="0.35">
      <c r="A120" s="45"/>
      <c r="B120" s="45"/>
      <c r="C120" s="45" t="s">
        <v>255</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7265625" style="1" bestFit="1" customWidth="1"/>
    <col min="6" max="6" width="7.453125" style="1" bestFit="1" customWidth="1"/>
    <col min="7" max="7" width="7.453125" style="1" customWidth="1"/>
    <col min="8" max="9" width="9.1796875" style="1"/>
    <col min="10" max="10" width="42.7265625" style="1" bestFit="1" customWidth="1"/>
    <col min="12" max="12" width="29" bestFit="1" customWidth="1"/>
    <col min="13" max="13" width="17.7265625" bestFit="1" customWidth="1"/>
  </cols>
  <sheetData>
    <row r="1" spans="1:13" x14ac:dyDescent="0.35">
      <c r="A1" s="3" t="s">
        <v>256</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149</v>
      </c>
      <c r="L1" s="4" t="s">
        <v>55</v>
      </c>
      <c r="M1" s="4" t="s">
        <v>257</v>
      </c>
    </row>
    <row r="2" spans="1:13" x14ac:dyDescent="0.35">
      <c r="A2" s="3" t="s">
        <v>258</v>
      </c>
      <c r="C2" s="4">
        <f>C1</f>
        <v>-5</v>
      </c>
      <c r="D2" s="4" t="s">
        <v>259</v>
      </c>
      <c r="E2" s="4" t="s">
        <v>52</v>
      </c>
      <c r="F2" s="6" t="str">
        <f>IF('Hoone üldandmed'!$B$4="","",IF(IF(C2&gt;='Hoone üldandmed'!$B$4*1,TRUE,FALSE),C2,""))</f>
        <v/>
      </c>
      <c r="G2" s="6" t="b">
        <f>IF('Hoone üldandmed'!$B$4="",FALSE,IF(C2&gt;='Hoone üldandmed'!$B$4*1,TRUE,FALSE))</f>
        <v>0</v>
      </c>
      <c r="H2" s="4"/>
      <c r="I2" s="1">
        <f>COUNTIFS($C$1:C2,C2)</f>
        <v>2</v>
      </c>
      <c r="J2" s="4" t="s">
        <v>49</v>
      </c>
      <c r="L2" s="4" t="s">
        <v>88</v>
      </c>
      <c r="M2" s="4" t="s">
        <v>260</v>
      </c>
    </row>
    <row r="3" spans="1:13" x14ac:dyDescent="0.35">
      <c r="A3" s="3" t="s">
        <v>261</v>
      </c>
      <c r="C3" s="4">
        <f t="shared" ref="C3:C10" si="0">C2</f>
        <v>-5</v>
      </c>
      <c r="D3" s="4" t="s">
        <v>262</v>
      </c>
      <c r="E3" s="4" t="s">
        <v>45</v>
      </c>
      <c r="F3" s="6" t="str">
        <f>IF('Hoone üldandmed'!$B$4="","",IF(IF(C3&gt;='Hoone üldandmed'!$B$4*1,TRUE,FALSE),C3,""))</f>
        <v/>
      </c>
      <c r="G3" s="6" t="b">
        <f>IF('Hoone üldandmed'!$B$4="",FALSE,IF(C3&gt;='Hoone üldandmed'!$B$4*1,TRUE,FALSE))</f>
        <v>0</v>
      </c>
      <c r="H3" s="4"/>
      <c r="I3" s="1">
        <f>COUNTIFS($C$1:C3,C3)</f>
        <v>3</v>
      </c>
      <c r="J3" s="4" t="s">
        <v>45</v>
      </c>
      <c r="L3" s="4" t="s">
        <v>72</v>
      </c>
      <c r="M3" s="4" t="s">
        <v>263</v>
      </c>
    </row>
    <row r="4" spans="1:13" x14ac:dyDescent="0.35">
      <c r="A4" s="3" t="s">
        <v>264</v>
      </c>
      <c r="C4" s="4">
        <f t="shared" si="0"/>
        <v>-5</v>
      </c>
      <c r="D4" s="4" t="s">
        <v>265</v>
      </c>
      <c r="E4" s="4" t="s">
        <v>49</v>
      </c>
      <c r="F4" s="6" t="str">
        <f>IF('Hoone üldandmed'!$B$4="","",IF(IF(C4&gt;='Hoone üldandmed'!$B$4*1,TRUE,FALSE),C4,""))</f>
        <v/>
      </c>
      <c r="G4" s="6" t="b">
        <f>IF('Hoone üldandmed'!$B$4="",FALSE,IF(C4&gt;='Hoone üldandmed'!$B$4*1,TRUE,FALSE))</f>
        <v>0</v>
      </c>
      <c r="H4" s="4"/>
      <c r="I4" s="1">
        <f>COUNTIFS($C$1:C4,C4)</f>
        <v>4</v>
      </c>
      <c r="J4" s="4" t="s">
        <v>52</v>
      </c>
      <c r="L4" s="4" t="s">
        <v>75</v>
      </c>
      <c r="M4" s="4" t="s">
        <v>266</v>
      </c>
    </row>
    <row r="5" spans="1:13" x14ac:dyDescent="0.35">
      <c r="A5" s="3" t="s">
        <v>267</v>
      </c>
      <c r="C5" s="4">
        <f t="shared" si="0"/>
        <v>-5</v>
      </c>
      <c r="D5" s="4" t="s">
        <v>268</v>
      </c>
      <c r="E5" s="4"/>
      <c r="F5" s="6" t="str">
        <f>IF('Hoone üldandmed'!$B$4="","",IF(IF(C5&gt;='Hoone üldandmed'!$B$4*1,TRUE,FALSE),C5,""))</f>
        <v/>
      </c>
      <c r="G5" s="6" t="b">
        <f>IF('Hoone üldandmed'!$B$4="",FALSE,IF(C5&gt;='Hoone üldandmed'!$B$4*1,TRUE,FALSE))</f>
        <v>0</v>
      </c>
      <c r="H5" s="4"/>
      <c r="I5" s="1">
        <f>COUNTIFS($C$1:C5,C5)</f>
        <v>5</v>
      </c>
      <c r="J5" s="4" t="s">
        <v>255</v>
      </c>
      <c r="L5" s="4" t="s">
        <v>82</v>
      </c>
      <c r="M5" s="4" t="s">
        <v>269</v>
      </c>
    </row>
    <row r="6" spans="1:13" x14ac:dyDescent="0.35">
      <c r="A6" s="3" t="s">
        <v>270</v>
      </c>
      <c r="C6" s="4">
        <f t="shared" si="0"/>
        <v>-5</v>
      </c>
      <c r="D6" s="4" t="s">
        <v>271</v>
      </c>
      <c r="E6" s="4" t="s">
        <v>272</v>
      </c>
      <c r="F6" s="6" t="str">
        <f>IF('Hoone üldandmed'!$B$4="","",IF(IF(C6&gt;='Hoone üldandmed'!$B$4*1,TRUE,FALSE),C6,""))</f>
        <v/>
      </c>
      <c r="G6" s="6" t="b">
        <f>IF('Hoone üldandmed'!$B$4="",FALSE,IF(C6&gt;='Hoone üldandmed'!$B$4*1,TRUE,FALSE))</f>
        <v>0</v>
      </c>
      <c r="H6" s="4"/>
      <c r="I6" s="1">
        <f>COUNTIFS($C$1:C6,C6)</f>
        <v>6</v>
      </c>
      <c r="L6" s="4" t="s">
        <v>273</v>
      </c>
      <c r="M6" s="4" t="s">
        <v>274</v>
      </c>
    </row>
    <row r="7" spans="1:13" x14ac:dyDescent="0.35">
      <c r="A7" s="3" t="s">
        <v>44</v>
      </c>
      <c r="C7" s="4">
        <f t="shared" si="0"/>
        <v>-5</v>
      </c>
      <c r="D7" s="4" t="s">
        <v>275</v>
      </c>
      <c r="E7" s="4"/>
      <c r="F7" s="6" t="str">
        <f>IF('Hoone üldandmed'!$B$4="","",IF(IF(C7&gt;='Hoone üldandmed'!$B$4*1,TRUE,FALSE),C7,""))</f>
        <v/>
      </c>
      <c r="G7" s="6" t="b">
        <f>IF('Hoone üldandmed'!$B$4="",FALSE,IF(C7&gt;='Hoone üldandmed'!$B$4*1,TRUE,FALSE))</f>
        <v>0</v>
      </c>
      <c r="H7" s="4"/>
      <c r="I7" s="1">
        <f>COUNTIFS($C$1:C7,C7)</f>
        <v>7</v>
      </c>
    </row>
    <row r="8" spans="1:13" x14ac:dyDescent="0.35">
      <c r="A8" s="3" t="s">
        <v>83</v>
      </c>
      <c r="C8" s="4">
        <f>C7</f>
        <v>-5</v>
      </c>
      <c r="D8" s="4" t="s">
        <v>276</v>
      </c>
      <c r="E8" s="4"/>
      <c r="F8" s="6" t="str">
        <f>IF('Hoone üldandmed'!$B$4="","",IF(IF(C8&gt;='Hoone üldandmed'!$B$4*1,TRUE,FALSE),C8,""))</f>
        <v/>
      </c>
      <c r="G8" s="6" t="b">
        <f>IF('Hoone üldandmed'!$B$4="",FALSE,IF(C8&gt;='Hoone üldandmed'!$B$4*1,TRUE,FALSE))</f>
        <v>0</v>
      </c>
      <c r="H8" s="4"/>
      <c r="I8" s="1">
        <f>COUNTIFS($C$1:C8,C8)</f>
        <v>8</v>
      </c>
    </row>
    <row r="9" spans="1:13" x14ac:dyDescent="0.35">
      <c r="A9" s="3" t="s">
        <v>104</v>
      </c>
      <c r="C9" s="4">
        <f t="shared" si="0"/>
        <v>-5</v>
      </c>
      <c r="D9" s="4" t="s">
        <v>277</v>
      </c>
      <c r="E9" s="4" t="s">
        <v>149</v>
      </c>
      <c r="F9" s="6" t="str">
        <f>IF('Hoone üldandmed'!$B$4="","",IF(IF(C9&gt;='Hoone üldandmed'!$B$4*1,TRUE,FALSE),C9,""))</f>
        <v/>
      </c>
      <c r="G9" s="6" t="b">
        <f>IF('Hoone üldandmed'!$B$4="",FALSE,IF(C9&gt;='Hoone üldandmed'!$B$4*1,TRUE,FALSE))</f>
        <v>0</v>
      </c>
      <c r="H9" s="4"/>
      <c r="I9" s="1">
        <f>COUNTIFS($C$1:C9,C9)</f>
        <v>9</v>
      </c>
    </row>
    <row r="10" spans="1:13" x14ac:dyDescent="0.35">
      <c r="A10" s="3" t="s">
        <v>109</v>
      </c>
      <c r="C10" s="4">
        <f t="shared" si="0"/>
        <v>-5</v>
      </c>
      <c r="D10" s="4" t="s">
        <v>278</v>
      </c>
      <c r="E10" s="4" t="s">
        <v>255</v>
      </c>
      <c r="F10" s="6" t="str">
        <f>IF('Hoone üldandmed'!$B$4="","",IF(IF(C10&gt;='Hoone üldandmed'!$B$4*1,TRUE,FALSE),C10,""))</f>
        <v/>
      </c>
      <c r="G10" s="6" t="b">
        <f>IF('Hoone üldandmed'!$B$4="",FALSE,IF(C10&gt;='Hoone üldandmed'!$B$4*1,TRUE,FALSE))</f>
        <v>0</v>
      </c>
      <c r="H10" s="4"/>
    </row>
    <row r="11" spans="1:13" x14ac:dyDescent="0.35">
      <c r="A11" s="3" t="s">
        <v>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279</v>
      </c>
      <c r="C12" s="4">
        <f t="shared" si="1"/>
        <v>-4</v>
      </c>
      <c r="D12" s="4" t="s">
        <v>259</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280</v>
      </c>
      <c r="C13" s="4">
        <f t="shared" si="1"/>
        <v>-4</v>
      </c>
      <c r="D13" s="4" t="s">
        <v>262</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281</v>
      </c>
      <c r="C14" s="4">
        <f t="shared" si="1"/>
        <v>-4</v>
      </c>
      <c r="D14" s="4" t="s">
        <v>265</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282</v>
      </c>
      <c r="C15" s="4">
        <f t="shared" si="1"/>
        <v>-4</v>
      </c>
      <c r="D15" s="4" t="s">
        <v>268</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283</v>
      </c>
      <c r="C16" s="4">
        <f t="shared" si="1"/>
        <v>-4</v>
      </c>
      <c r="D16" s="4" t="s">
        <v>271</v>
      </c>
      <c r="E16" s="4" t="s">
        <v>272</v>
      </c>
      <c r="F16" s="6" t="str">
        <f>IF('Hoone üldandmed'!$B$4="","",IF(IF(C16&gt;='Hoone üldandmed'!$B$4*1,TRUE,FALSE),C16,""))</f>
        <v/>
      </c>
      <c r="G16" s="6" t="b">
        <f>IF('Hoone üldandmed'!$B$4="",FALSE,IF(C16&gt;='Hoone üldandmed'!$B$4*1,TRUE,FALSE))</f>
        <v>0</v>
      </c>
      <c r="H16" s="4"/>
      <c r="I16" s="1">
        <f>COUNTIFS($C$1:C16,C16)</f>
        <v>6</v>
      </c>
    </row>
    <row r="17" spans="1:9" x14ac:dyDescent="0.35">
      <c r="A17" s="3" t="s">
        <v>284</v>
      </c>
      <c r="C17" s="4">
        <f t="shared" si="1"/>
        <v>-4</v>
      </c>
      <c r="D17" s="4" t="s">
        <v>275</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285</v>
      </c>
      <c r="C18" s="4">
        <f t="shared" si="1"/>
        <v>-4</v>
      </c>
      <c r="D18" s="4" t="s">
        <v>276</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286</v>
      </c>
      <c r="C19" s="4">
        <f t="shared" si="1"/>
        <v>-4</v>
      </c>
      <c r="D19" s="4" t="s">
        <v>277</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287</v>
      </c>
      <c r="C20" s="4">
        <f t="shared" si="1"/>
        <v>-4</v>
      </c>
      <c r="D20" s="4" t="s">
        <v>278</v>
      </c>
      <c r="E20" s="4" t="s">
        <v>255</v>
      </c>
      <c r="F20" s="6" t="str">
        <f>IF('Hoone üldandmed'!$B$4="","",IF(IF(C20&gt;='Hoone üldandmed'!$B$4*1,TRUE,FALSE),C20,""))</f>
        <v/>
      </c>
      <c r="G20" s="6" t="b">
        <f>IF('Hoone üldandmed'!$B$4="",FALSE,IF(C20&gt;='Hoone üldandmed'!$B$4*1,TRUE,FALSE))</f>
        <v>0</v>
      </c>
      <c r="H20" s="4"/>
    </row>
    <row r="21" spans="1:9" x14ac:dyDescent="0.35">
      <c r="A21" s="3" t="s">
        <v>288</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289</v>
      </c>
      <c r="C22" s="4">
        <f t="shared" si="1"/>
        <v>-3</v>
      </c>
      <c r="D22" s="4" t="s">
        <v>259</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290</v>
      </c>
      <c r="C23" s="4">
        <f t="shared" si="1"/>
        <v>-3</v>
      </c>
      <c r="D23" s="4" t="s">
        <v>262</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291</v>
      </c>
      <c r="C24" s="4">
        <f t="shared" si="1"/>
        <v>-3</v>
      </c>
      <c r="D24" s="4" t="s">
        <v>265</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292</v>
      </c>
      <c r="C25" s="4">
        <f t="shared" si="1"/>
        <v>-3</v>
      </c>
      <c r="D25" s="4" t="s">
        <v>268</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293</v>
      </c>
      <c r="C26" s="4">
        <f t="shared" si="1"/>
        <v>-3</v>
      </c>
      <c r="D26" s="4" t="s">
        <v>271</v>
      </c>
      <c r="E26" s="4" t="s">
        <v>272</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275</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276</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277</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278</v>
      </c>
      <c r="E30" s="4" t="s">
        <v>255</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259</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262</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265</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268</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271</v>
      </c>
      <c r="E36" s="4" t="s">
        <v>272</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275</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276</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277</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278</v>
      </c>
      <c r="E40" s="4" t="s">
        <v>255</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259</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262</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265</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268</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271</v>
      </c>
      <c r="E46" s="4" t="s">
        <v>272</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275</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276</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277</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278</v>
      </c>
      <c r="E50" s="4" t="s">
        <v>255</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259</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262</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265</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268</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271</v>
      </c>
      <c r="E56" s="4" t="s">
        <v>272</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275</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276</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277</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278</v>
      </c>
      <c r="E60" s="4" t="s">
        <v>255</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259</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262</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265</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268</v>
      </c>
      <c r="E65" s="4" t="str">
        <f>IF(E55=0,"",E55)</f>
        <v/>
      </c>
      <c r="F65" s="7">
        <f>IF(IF(C65&lt;='Hoone üldandmed'!$B$3*1,TRUE,FALSE),C65,"")</f>
        <v>1</v>
      </c>
      <c r="G65" s="7" t="b">
        <f>IF(C65&lt;='Hoone üldandmed'!$B$3*1,TRUE,FALSE)</f>
        <v>1</v>
      </c>
      <c r="H65" s="4"/>
      <c r="I65" s="1">
        <f>COUNTIFS($C$1:C65,C65)</f>
        <v>5</v>
      </c>
    </row>
    <row r="66" spans="3:9" x14ac:dyDescent="0.35">
      <c r="C66" s="4">
        <f t="shared" si="2"/>
        <v>1</v>
      </c>
      <c r="D66" s="4" t="s">
        <v>271</v>
      </c>
      <c r="E66" s="4" t="s">
        <v>272</v>
      </c>
      <c r="F66" s="7">
        <f>IF(IF(C66&lt;='Hoone üldandmed'!$B$3*1,TRUE,FALSE),C66,"")</f>
        <v>1</v>
      </c>
      <c r="G66" s="7" t="b">
        <f>IF(C66&lt;='Hoone üldandmed'!$B$3*1,TRUE,FALSE)</f>
        <v>1</v>
      </c>
      <c r="H66" s="4"/>
      <c r="I66" s="1">
        <f>COUNTIFS($C$1:C66,C66)</f>
        <v>6</v>
      </c>
    </row>
    <row r="67" spans="3:9" x14ac:dyDescent="0.35">
      <c r="C67" s="4">
        <f t="shared" ref="C67:C76" si="3">C57+1</f>
        <v>1</v>
      </c>
      <c r="D67" s="4" t="s">
        <v>275</v>
      </c>
      <c r="E67" s="4" t="str">
        <f>IF(E57=0,"",E57)</f>
        <v/>
      </c>
      <c r="F67" s="7">
        <f>IF(IF(C67&lt;='Hoone üldandmed'!$B$3*1,TRUE,FALSE),C67,"")</f>
        <v>1</v>
      </c>
      <c r="G67" s="7" t="b">
        <f>IF(C67&lt;='Hoone üldandmed'!$B$3*1,TRUE,FALSE)</f>
        <v>1</v>
      </c>
      <c r="H67" s="4"/>
      <c r="I67" s="1">
        <f>COUNTIFS($C$1:C67,C67)</f>
        <v>7</v>
      </c>
    </row>
    <row r="68" spans="3:9" x14ac:dyDescent="0.35">
      <c r="C68" s="4">
        <f t="shared" si="3"/>
        <v>1</v>
      </c>
      <c r="D68" s="4" t="s">
        <v>276</v>
      </c>
      <c r="E68" s="4" t="str">
        <f>IF(E58=0,"",E58)</f>
        <v/>
      </c>
      <c r="F68" s="7">
        <f>IF(IF(C68&lt;='Hoone üldandmed'!$B$3*1,TRUE,FALSE),C68,"")</f>
        <v>1</v>
      </c>
      <c r="G68" s="7" t="b">
        <f>IF(C68&lt;='Hoone üldandmed'!$B$3*1,TRUE,FALSE)</f>
        <v>1</v>
      </c>
      <c r="H68" s="4"/>
      <c r="I68" s="1">
        <f>COUNTIFS($C$1:C68,C68)</f>
        <v>8</v>
      </c>
    </row>
    <row r="69" spans="3:9" x14ac:dyDescent="0.35">
      <c r="C69" s="4">
        <f t="shared" si="3"/>
        <v>1</v>
      </c>
      <c r="D69" s="4" t="s">
        <v>277</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278</v>
      </c>
      <c r="E70" s="4" t="s">
        <v>255</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5">
      <c r="C72" s="4">
        <f t="shared" si="3"/>
        <v>2</v>
      </c>
      <c r="D72" s="4" t="s">
        <v>259</v>
      </c>
      <c r="E72" s="4" t="str">
        <f>IF(E62=0,"",E62)</f>
        <v>ÜÜRITAV PIND</v>
      </c>
      <c r="F72" s="7">
        <f>IF(IF(C72&lt;='Hoone üldandmed'!$B$3*1,TRUE,FALSE),C72,"")</f>
        <v>2</v>
      </c>
      <c r="G72" s="7" t="b">
        <f>IF(C72&lt;='Hoone üldandmed'!$B$3*1,TRUE,FALSE)</f>
        <v>1</v>
      </c>
      <c r="H72" s="4"/>
      <c r="I72" s="1">
        <f>COUNTIFS($C$1:C72,C72)</f>
        <v>2</v>
      </c>
    </row>
    <row r="73" spans="3:9" x14ac:dyDescent="0.35">
      <c r="C73" s="4">
        <f t="shared" si="3"/>
        <v>2</v>
      </c>
      <c r="D73" s="4" t="s">
        <v>262</v>
      </c>
      <c r="E73" s="4" t="str">
        <f>IF(E63=0,"",E63)</f>
        <v>VERTIKAALSETE ÜHENDUSTEEDE PIND</v>
      </c>
      <c r="F73" s="7">
        <f>IF(IF(C73&lt;='Hoone üldandmed'!$B$3*1,TRUE,FALSE),C73,"")</f>
        <v>2</v>
      </c>
      <c r="G73" s="7" t="b">
        <f>IF(C73&lt;='Hoone üldandmed'!$B$3*1,TRUE,FALSE)</f>
        <v>1</v>
      </c>
      <c r="H73" s="4"/>
      <c r="I73" s="1">
        <f>COUNTIFS($C$1:C73,C73)</f>
        <v>3</v>
      </c>
    </row>
    <row r="74" spans="3:9" x14ac:dyDescent="0.35">
      <c r="C74" s="4">
        <f t="shared" si="3"/>
        <v>2</v>
      </c>
      <c r="D74" s="4" t="s">
        <v>265</v>
      </c>
      <c r="E74" s="4" t="str">
        <f>IF(E64=0,"",E64)</f>
        <v>TEHNOPIND</v>
      </c>
      <c r="F74" s="7">
        <f>IF(IF(C74&lt;='Hoone üldandmed'!$B$3*1,TRUE,FALSE),C74,"")</f>
        <v>2</v>
      </c>
      <c r="G74" s="7" t="b">
        <f>IF(C74&lt;='Hoone üldandmed'!$B$3*1,TRUE,FALSE)</f>
        <v>1</v>
      </c>
      <c r="H74" s="4"/>
      <c r="I74" s="1">
        <f>COUNTIFS($C$1:C74,C74)</f>
        <v>4</v>
      </c>
    </row>
    <row r="75" spans="3:9" x14ac:dyDescent="0.35">
      <c r="C75" s="4">
        <f t="shared" si="3"/>
        <v>2</v>
      </c>
      <c r="D75" s="4" t="s">
        <v>268</v>
      </c>
      <c r="E75" s="4" t="str">
        <f>IF(E65=0,"",E65)</f>
        <v/>
      </c>
      <c r="F75" s="7">
        <f>IF(IF(C75&lt;='Hoone üldandmed'!$B$3*1,TRUE,FALSE),C75,"")</f>
        <v>2</v>
      </c>
      <c r="G75" s="7" t="b">
        <f>IF(C75&lt;='Hoone üldandmed'!$B$3*1,TRUE,FALSE)</f>
        <v>1</v>
      </c>
      <c r="H75" s="4"/>
      <c r="I75" s="1">
        <f>COUNTIFS($C$1:C75,C75)</f>
        <v>5</v>
      </c>
    </row>
    <row r="76" spans="3:9" x14ac:dyDescent="0.35">
      <c r="C76" s="4">
        <f t="shared" si="3"/>
        <v>2</v>
      </c>
      <c r="D76" s="4" t="s">
        <v>271</v>
      </c>
      <c r="E76" s="4" t="s">
        <v>272</v>
      </c>
      <c r="F76" s="7">
        <f>IF(IF(C76&lt;='Hoone üldandmed'!$B$3*1,TRUE,FALSE),C76,"")</f>
        <v>2</v>
      </c>
      <c r="G76" s="7" t="b">
        <f>IF(C76&lt;='Hoone üldandmed'!$B$3*1,TRUE,FALSE)</f>
        <v>1</v>
      </c>
      <c r="H76" s="4"/>
      <c r="I76" s="1">
        <f>COUNTIFS($C$1:C76,C76)</f>
        <v>6</v>
      </c>
    </row>
    <row r="77" spans="3:9" x14ac:dyDescent="0.35">
      <c r="C77" s="4">
        <f t="shared" ref="C77:C86" si="4">C67+1</f>
        <v>2</v>
      </c>
      <c r="D77" s="4" t="s">
        <v>275</v>
      </c>
      <c r="E77" s="4" t="str">
        <f>IF(E67=0,"",E67)</f>
        <v/>
      </c>
      <c r="F77" s="7">
        <f>IF(IF(C77&lt;='Hoone üldandmed'!$B$3*1,TRUE,FALSE),C77,"")</f>
        <v>2</v>
      </c>
      <c r="G77" s="7" t="b">
        <f>IF(C77&lt;='Hoone üldandmed'!$B$3*1,TRUE,FALSE)</f>
        <v>1</v>
      </c>
      <c r="H77" s="4"/>
      <c r="I77" s="1">
        <f>COUNTIFS($C$1:C77,C77)</f>
        <v>7</v>
      </c>
    </row>
    <row r="78" spans="3:9" x14ac:dyDescent="0.35">
      <c r="C78" s="4">
        <f t="shared" si="4"/>
        <v>2</v>
      </c>
      <c r="D78" s="4" t="s">
        <v>276</v>
      </c>
      <c r="E78" s="4" t="str">
        <f>IF(E68=0,"",E68)</f>
        <v/>
      </c>
      <c r="F78" s="7">
        <f>IF(IF(C78&lt;='Hoone üldandmed'!$B$3*1,TRUE,FALSE),C78,"")</f>
        <v>2</v>
      </c>
      <c r="G78" s="7" t="b">
        <f>IF(C78&lt;='Hoone üldandmed'!$B$3*1,TRUE,FALSE)</f>
        <v>1</v>
      </c>
      <c r="H78" s="4"/>
      <c r="I78" s="1">
        <f>COUNTIFS($C$1:C78,C78)</f>
        <v>8</v>
      </c>
    </row>
    <row r="79" spans="3:9" x14ac:dyDescent="0.35">
      <c r="C79" s="4">
        <f t="shared" si="4"/>
        <v>2</v>
      </c>
      <c r="D79" s="4" t="s">
        <v>277</v>
      </c>
      <c r="E79" s="4" t="str">
        <f>IF(E69=0,"",E69)</f>
        <v>KORRUSE AVATUD NETOPIND</v>
      </c>
      <c r="F79" s="7">
        <f>IF(IF(C79&lt;='Hoone üldandmed'!$B$3*1,TRUE,FALSE),C79,"")</f>
        <v>2</v>
      </c>
      <c r="G79" s="7" t="b">
        <f>IF(C79&lt;='Hoone üldandmed'!$B$3*1,TRUE,FALSE)</f>
        <v>1</v>
      </c>
      <c r="H79" s="4"/>
      <c r="I79" s="1">
        <f>COUNTIFS($C$1:C79,C79)</f>
        <v>9</v>
      </c>
    </row>
    <row r="80" spans="3:9" x14ac:dyDescent="0.35">
      <c r="C80" s="4">
        <f t="shared" si="4"/>
        <v>2</v>
      </c>
      <c r="D80" s="4" t="s">
        <v>278</v>
      </c>
      <c r="E80" s="4" t="s">
        <v>255</v>
      </c>
      <c r="F80" s="7">
        <f>IF(IF(C80&lt;='Hoone üldandmed'!$B$3*1,TRUE,FALSE),C80,"")</f>
        <v>2</v>
      </c>
      <c r="G80" s="7" t="b">
        <f>IF(C80&lt;='Hoone üldandmed'!$B$3*1,TRUE,FALSE)</f>
        <v>1</v>
      </c>
      <c r="H80" s="4"/>
    </row>
    <row r="81" spans="3:9" x14ac:dyDescent="0.3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5">
      <c r="C82" s="4">
        <f t="shared" si="4"/>
        <v>3</v>
      </c>
      <c r="D82" s="4" t="s">
        <v>259</v>
      </c>
      <c r="E82" s="4" t="str">
        <f>IF(E72=0,"",E72)</f>
        <v>ÜÜRITAV PIND</v>
      </c>
      <c r="F82" s="7">
        <f>IF(IF(C82&lt;='Hoone üldandmed'!$B$3*1,TRUE,FALSE),C82,"")</f>
        <v>3</v>
      </c>
      <c r="G82" s="7" t="b">
        <f>IF(C82&lt;='Hoone üldandmed'!$B$3*1,TRUE,FALSE)</f>
        <v>1</v>
      </c>
      <c r="H82" s="4"/>
      <c r="I82" s="1">
        <f>COUNTIFS($C$1:C82,C82)</f>
        <v>2</v>
      </c>
    </row>
    <row r="83" spans="3:9" x14ac:dyDescent="0.35">
      <c r="C83" s="4">
        <f t="shared" si="4"/>
        <v>3</v>
      </c>
      <c r="D83" s="4" t="s">
        <v>262</v>
      </c>
      <c r="E83" s="4" t="str">
        <f>IF(E73=0,"",E73)</f>
        <v>VERTIKAALSETE ÜHENDUSTEEDE PIND</v>
      </c>
      <c r="F83" s="7">
        <f>IF(IF(C83&lt;='Hoone üldandmed'!$B$3*1,TRUE,FALSE),C83,"")</f>
        <v>3</v>
      </c>
      <c r="G83" s="7" t="b">
        <f>IF(C83&lt;='Hoone üldandmed'!$B$3*1,TRUE,FALSE)</f>
        <v>1</v>
      </c>
      <c r="H83" s="4"/>
      <c r="I83" s="1">
        <f>COUNTIFS($C$1:C83,C83)</f>
        <v>3</v>
      </c>
    </row>
    <row r="84" spans="3:9" x14ac:dyDescent="0.35">
      <c r="C84" s="4">
        <f t="shared" si="4"/>
        <v>3</v>
      </c>
      <c r="D84" s="4" t="s">
        <v>265</v>
      </c>
      <c r="E84" s="4" t="str">
        <f>IF(E74=0,"",E74)</f>
        <v>TEHNOPIND</v>
      </c>
      <c r="F84" s="7">
        <f>IF(IF(C84&lt;='Hoone üldandmed'!$B$3*1,TRUE,FALSE),C84,"")</f>
        <v>3</v>
      </c>
      <c r="G84" s="7" t="b">
        <f>IF(C84&lt;='Hoone üldandmed'!$B$3*1,TRUE,FALSE)</f>
        <v>1</v>
      </c>
      <c r="H84" s="4"/>
      <c r="I84" s="1">
        <f>COUNTIFS($C$1:C84,C84)</f>
        <v>4</v>
      </c>
    </row>
    <row r="85" spans="3:9" x14ac:dyDescent="0.35">
      <c r="C85" s="4">
        <f t="shared" si="4"/>
        <v>3</v>
      </c>
      <c r="D85" s="4" t="s">
        <v>268</v>
      </c>
      <c r="E85" s="4" t="str">
        <f>IF(E75=0,"",E75)</f>
        <v/>
      </c>
      <c r="F85" s="7">
        <f>IF(IF(C85&lt;='Hoone üldandmed'!$B$3*1,TRUE,FALSE),C85,"")</f>
        <v>3</v>
      </c>
      <c r="G85" s="7" t="b">
        <f>IF(C85&lt;='Hoone üldandmed'!$B$3*1,TRUE,FALSE)</f>
        <v>1</v>
      </c>
      <c r="H85" s="4"/>
      <c r="I85" s="1">
        <f>COUNTIFS($C$1:C85,C85)</f>
        <v>5</v>
      </c>
    </row>
    <row r="86" spans="3:9" x14ac:dyDescent="0.35">
      <c r="C86" s="4">
        <f t="shared" si="4"/>
        <v>3</v>
      </c>
      <c r="D86" s="4" t="s">
        <v>271</v>
      </c>
      <c r="E86" s="4" t="s">
        <v>272</v>
      </c>
      <c r="F86" s="7">
        <f>IF(IF(C86&lt;='Hoone üldandmed'!$B$3*1,TRUE,FALSE),C86,"")</f>
        <v>3</v>
      </c>
      <c r="G86" s="7" t="b">
        <f>IF(C86&lt;='Hoone üldandmed'!$B$3*1,TRUE,FALSE)</f>
        <v>1</v>
      </c>
      <c r="H86" s="4"/>
      <c r="I86" s="1">
        <f>COUNTIFS($C$1:C86,C86)</f>
        <v>6</v>
      </c>
    </row>
    <row r="87" spans="3:9" x14ac:dyDescent="0.35">
      <c r="C87" s="4">
        <f t="shared" ref="C87:C96" si="5">C77+1</f>
        <v>3</v>
      </c>
      <c r="D87" s="4" t="s">
        <v>275</v>
      </c>
      <c r="E87" s="4" t="str">
        <f>IF(E77=0,"",E77)</f>
        <v/>
      </c>
      <c r="F87" s="7">
        <f>IF(IF(C87&lt;='Hoone üldandmed'!$B$3*1,TRUE,FALSE),C87,"")</f>
        <v>3</v>
      </c>
      <c r="G87" s="7" t="b">
        <f>IF(C87&lt;='Hoone üldandmed'!$B$3*1,TRUE,FALSE)</f>
        <v>1</v>
      </c>
      <c r="H87" s="4"/>
      <c r="I87" s="1">
        <f>COUNTIFS($C$1:C87,C87)</f>
        <v>7</v>
      </c>
    </row>
    <row r="88" spans="3:9" x14ac:dyDescent="0.35">
      <c r="C88" s="4">
        <f t="shared" si="5"/>
        <v>3</v>
      </c>
      <c r="D88" s="4" t="s">
        <v>276</v>
      </c>
      <c r="E88" s="4" t="str">
        <f>IF(E78=0,"",E78)</f>
        <v/>
      </c>
      <c r="F88" s="7">
        <f>IF(IF(C88&lt;='Hoone üldandmed'!$B$3*1,TRUE,FALSE),C88,"")</f>
        <v>3</v>
      </c>
      <c r="G88" s="7" t="b">
        <f>IF(C88&lt;='Hoone üldandmed'!$B$3*1,TRUE,FALSE)</f>
        <v>1</v>
      </c>
      <c r="H88" s="4"/>
      <c r="I88" s="1">
        <f>COUNTIFS($C$1:C88,C88)</f>
        <v>8</v>
      </c>
    </row>
    <row r="89" spans="3:9" x14ac:dyDescent="0.35">
      <c r="C89" s="4">
        <f t="shared" si="5"/>
        <v>3</v>
      </c>
      <c r="D89" s="4" t="s">
        <v>277</v>
      </c>
      <c r="E89" s="4" t="str">
        <f>IF(E79=0,"",E79)</f>
        <v>KORRUSE AVATUD NETOPIND</v>
      </c>
      <c r="F89" s="7">
        <f>IF(IF(C89&lt;='Hoone üldandmed'!$B$3*1,TRUE,FALSE),C89,"")</f>
        <v>3</v>
      </c>
      <c r="G89" s="7" t="b">
        <f>IF(C89&lt;='Hoone üldandmed'!$B$3*1,TRUE,FALSE)</f>
        <v>1</v>
      </c>
      <c r="H89" s="4"/>
      <c r="I89" s="1">
        <f>COUNTIFS($C$1:C89,C89)</f>
        <v>9</v>
      </c>
    </row>
    <row r="90" spans="3:9" x14ac:dyDescent="0.35">
      <c r="C90" s="4">
        <f t="shared" si="5"/>
        <v>3</v>
      </c>
      <c r="D90" s="4" t="s">
        <v>278</v>
      </c>
      <c r="E90" s="4" t="s">
        <v>255</v>
      </c>
      <c r="F90" s="7">
        <f>IF(IF(C90&lt;='Hoone üldandmed'!$B$3*1,TRUE,FALSE),C90,"")</f>
        <v>3</v>
      </c>
      <c r="G90" s="7" t="b">
        <f>IF(C90&lt;='Hoone üldandmed'!$B$3*1,TRUE,FALSE)</f>
        <v>1</v>
      </c>
      <c r="H90" s="4"/>
    </row>
    <row r="91" spans="3:9" x14ac:dyDescent="0.3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35">
      <c r="C92" s="4">
        <f t="shared" si="5"/>
        <v>4</v>
      </c>
      <c r="D92" s="4" t="s">
        <v>259</v>
      </c>
      <c r="E92" s="4" t="str">
        <f>IF(E82=0,"",E82)</f>
        <v>ÜÜRITAV PIND</v>
      </c>
      <c r="F92" s="7">
        <f>IF(IF(C92&lt;='Hoone üldandmed'!$B$3*1,TRUE,FALSE),C92,"")</f>
        <v>4</v>
      </c>
      <c r="G92" s="7" t="b">
        <f>IF(C92&lt;='Hoone üldandmed'!$B$3*1,TRUE,FALSE)</f>
        <v>1</v>
      </c>
      <c r="H92" s="4"/>
      <c r="I92" s="1">
        <f>COUNTIFS($C$1:C92,C92)</f>
        <v>2</v>
      </c>
    </row>
    <row r="93" spans="3:9" x14ac:dyDescent="0.35">
      <c r="C93" s="4">
        <f t="shared" si="5"/>
        <v>4</v>
      </c>
      <c r="D93" s="4" t="s">
        <v>262</v>
      </c>
      <c r="E93" s="4" t="str">
        <f>IF(E83=0,"",E83)</f>
        <v>VERTIKAALSETE ÜHENDUSTEEDE PIND</v>
      </c>
      <c r="F93" s="7">
        <f>IF(IF(C93&lt;='Hoone üldandmed'!$B$3*1,TRUE,FALSE),C93,"")</f>
        <v>4</v>
      </c>
      <c r="G93" s="7" t="b">
        <f>IF(C93&lt;='Hoone üldandmed'!$B$3*1,TRUE,FALSE)</f>
        <v>1</v>
      </c>
      <c r="H93" s="4"/>
      <c r="I93" s="1">
        <f>COUNTIFS($C$1:C93,C93)</f>
        <v>3</v>
      </c>
    </row>
    <row r="94" spans="3:9" x14ac:dyDescent="0.35">
      <c r="C94" s="4">
        <f t="shared" si="5"/>
        <v>4</v>
      </c>
      <c r="D94" s="4" t="s">
        <v>265</v>
      </c>
      <c r="E94" s="4" t="str">
        <f>IF(E84=0,"",E84)</f>
        <v>TEHNOPIND</v>
      </c>
      <c r="F94" s="7">
        <f>IF(IF(C94&lt;='Hoone üldandmed'!$B$3*1,TRUE,FALSE),C94,"")</f>
        <v>4</v>
      </c>
      <c r="G94" s="7" t="b">
        <f>IF(C94&lt;='Hoone üldandmed'!$B$3*1,TRUE,FALSE)</f>
        <v>1</v>
      </c>
      <c r="H94" s="4"/>
      <c r="I94" s="1">
        <f>COUNTIFS($C$1:C94,C94)</f>
        <v>4</v>
      </c>
    </row>
    <row r="95" spans="3:9" x14ac:dyDescent="0.35">
      <c r="C95" s="4">
        <f t="shared" si="5"/>
        <v>4</v>
      </c>
      <c r="D95" s="4" t="s">
        <v>268</v>
      </c>
      <c r="E95" s="4" t="str">
        <f>IF(E85=0,"",E85)</f>
        <v/>
      </c>
      <c r="F95" s="7">
        <f>IF(IF(C95&lt;='Hoone üldandmed'!$B$3*1,TRUE,FALSE),C95,"")</f>
        <v>4</v>
      </c>
      <c r="G95" s="7" t="b">
        <f>IF(C95&lt;='Hoone üldandmed'!$B$3*1,TRUE,FALSE)</f>
        <v>1</v>
      </c>
      <c r="H95" s="4"/>
      <c r="I95" s="1">
        <f>COUNTIFS($C$1:C95,C95)</f>
        <v>5</v>
      </c>
    </row>
    <row r="96" spans="3:9" x14ac:dyDescent="0.35">
      <c r="C96" s="4">
        <f t="shared" si="5"/>
        <v>4</v>
      </c>
      <c r="D96" s="4" t="s">
        <v>271</v>
      </c>
      <c r="E96" s="4" t="s">
        <v>272</v>
      </c>
      <c r="F96" s="7">
        <f>IF(IF(C96&lt;='Hoone üldandmed'!$B$3*1,TRUE,FALSE),C96,"")</f>
        <v>4</v>
      </c>
      <c r="G96" s="7" t="b">
        <f>IF(C96&lt;='Hoone üldandmed'!$B$3*1,TRUE,FALSE)</f>
        <v>1</v>
      </c>
      <c r="H96" s="4"/>
      <c r="I96" s="1">
        <f>COUNTIFS($C$1:C96,C96)</f>
        <v>6</v>
      </c>
    </row>
    <row r="97" spans="3:9" x14ac:dyDescent="0.35">
      <c r="C97" s="4">
        <f t="shared" ref="C97:C106" si="6">C87+1</f>
        <v>4</v>
      </c>
      <c r="D97" s="4" t="s">
        <v>275</v>
      </c>
      <c r="E97" s="4" t="str">
        <f>IF(E87=0,"",E87)</f>
        <v/>
      </c>
      <c r="F97" s="7">
        <f>IF(IF(C97&lt;='Hoone üldandmed'!$B$3*1,TRUE,FALSE),C97,"")</f>
        <v>4</v>
      </c>
      <c r="G97" s="7" t="b">
        <f>IF(C97&lt;='Hoone üldandmed'!$B$3*1,TRUE,FALSE)</f>
        <v>1</v>
      </c>
      <c r="H97" s="4"/>
      <c r="I97" s="1">
        <f>COUNTIFS($C$1:C97,C97)</f>
        <v>7</v>
      </c>
    </row>
    <row r="98" spans="3:9" x14ac:dyDescent="0.35">
      <c r="C98" s="4">
        <f t="shared" si="6"/>
        <v>4</v>
      </c>
      <c r="D98" s="4" t="s">
        <v>276</v>
      </c>
      <c r="E98" s="4" t="str">
        <f>IF(E88=0,"",E88)</f>
        <v/>
      </c>
      <c r="F98" s="7">
        <f>IF(IF(C98&lt;='Hoone üldandmed'!$B$3*1,TRUE,FALSE),C98,"")</f>
        <v>4</v>
      </c>
      <c r="G98" s="7" t="b">
        <f>IF(C98&lt;='Hoone üldandmed'!$B$3*1,TRUE,FALSE)</f>
        <v>1</v>
      </c>
      <c r="H98" s="4"/>
      <c r="I98" s="1">
        <f>COUNTIFS($C$1:C98,C98)</f>
        <v>8</v>
      </c>
    </row>
    <row r="99" spans="3:9" x14ac:dyDescent="0.35">
      <c r="C99" s="4">
        <f t="shared" si="6"/>
        <v>4</v>
      </c>
      <c r="D99" s="4" t="s">
        <v>277</v>
      </c>
      <c r="E99" s="4" t="str">
        <f>IF(E89=0,"",E89)</f>
        <v>KORRUSE AVATUD NETOPIND</v>
      </c>
      <c r="F99" s="7">
        <f>IF(IF(C99&lt;='Hoone üldandmed'!$B$3*1,TRUE,FALSE),C99,"")</f>
        <v>4</v>
      </c>
      <c r="G99" s="7" t="b">
        <f>IF(C99&lt;='Hoone üldandmed'!$B$3*1,TRUE,FALSE)</f>
        <v>1</v>
      </c>
      <c r="H99" s="4"/>
      <c r="I99" s="1">
        <f>COUNTIFS($C$1:C99,C99)</f>
        <v>9</v>
      </c>
    </row>
    <row r="100" spans="3:9" x14ac:dyDescent="0.35">
      <c r="C100" s="4">
        <f t="shared" si="6"/>
        <v>4</v>
      </c>
      <c r="D100" s="4" t="s">
        <v>278</v>
      </c>
      <c r="E100" s="4" t="s">
        <v>255</v>
      </c>
      <c r="F100" s="7">
        <f>IF(IF(C100&lt;='Hoone üldandmed'!$B$3*1,TRUE,FALSE),C100,"")</f>
        <v>4</v>
      </c>
      <c r="G100" s="7" t="b">
        <f>IF(C100&lt;='Hoone üldandmed'!$B$3*1,TRUE,FALSE)</f>
        <v>1</v>
      </c>
      <c r="H100" s="4"/>
    </row>
    <row r="101" spans="3:9" x14ac:dyDescent="0.3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35">
      <c r="C102" s="4">
        <f t="shared" si="6"/>
        <v>5</v>
      </c>
      <c r="D102" s="4" t="s">
        <v>259</v>
      </c>
      <c r="E102" s="4" t="str">
        <f>IF(E92=0,"",E92)</f>
        <v>ÜÜRITAV PIND</v>
      </c>
      <c r="F102" s="7">
        <f>IF(IF(C102&lt;='Hoone üldandmed'!$B$3*1,TRUE,FALSE),C102,"")</f>
        <v>5</v>
      </c>
      <c r="G102" s="7" t="b">
        <f>IF(C102&lt;='Hoone üldandmed'!$B$3*1,TRUE,FALSE)</f>
        <v>1</v>
      </c>
      <c r="H102" s="4"/>
      <c r="I102" s="1">
        <f>COUNTIFS($C$1:C102,C102)</f>
        <v>2</v>
      </c>
    </row>
    <row r="103" spans="3:9" x14ac:dyDescent="0.35">
      <c r="C103" s="4">
        <f t="shared" si="6"/>
        <v>5</v>
      </c>
      <c r="D103" s="4" t="s">
        <v>262</v>
      </c>
      <c r="E103" s="4" t="str">
        <f>IF(E93=0,"",E93)</f>
        <v>VERTIKAALSETE ÜHENDUSTEEDE PIND</v>
      </c>
      <c r="F103" s="7">
        <f>IF(IF(C103&lt;='Hoone üldandmed'!$B$3*1,TRUE,FALSE),C103,"")</f>
        <v>5</v>
      </c>
      <c r="G103" s="7" t="b">
        <f>IF(C103&lt;='Hoone üldandmed'!$B$3*1,TRUE,FALSE)</f>
        <v>1</v>
      </c>
      <c r="H103" s="4"/>
      <c r="I103" s="1">
        <f>COUNTIFS($C$1:C103,C103)</f>
        <v>3</v>
      </c>
    </row>
    <row r="104" spans="3:9" x14ac:dyDescent="0.35">
      <c r="C104" s="4">
        <f t="shared" si="6"/>
        <v>5</v>
      </c>
      <c r="D104" s="4" t="s">
        <v>265</v>
      </c>
      <c r="E104" s="4" t="str">
        <f>IF(E94=0,"",E94)</f>
        <v>TEHNOPIND</v>
      </c>
      <c r="F104" s="7">
        <f>IF(IF(C104&lt;='Hoone üldandmed'!$B$3*1,TRUE,FALSE),C104,"")</f>
        <v>5</v>
      </c>
      <c r="G104" s="7" t="b">
        <f>IF(C104&lt;='Hoone üldandmed'!$B$3*1,TRUE,FALSE)</f>
        <v>1</v>
      </c>
      <c r="H104" s="4"/>
      <c r="I104" s="1">
        <f>COUNTIFS($C$1:C104,C104)</f>
        <v>4</v>
      </c>
    </row>
    <row r="105" spans="3:9" x14ac:dyDescent="0.35">
      <c r="C105" s="4">
        <f t="shared" si="6"/>
        <v>5</v>
      </c>
      <c r="D105" s="4" t="s">
        <v>268</v>
      </c>
      <c r="E105" s="4" t="str">
        <f>IF(E95=0,"",E95)</f>
        <v/>
      </c>
      <c r="F105" s="7">
        <f>IF(IF(C105&lt;='Hoone üldandmed'!$B$3*1,TRUE,FALSE),C105,"")</f>
        <v>5</v>
      </c>
      <c r="G105" s="7" t="b">
        <f>IF(C105&lt;='Hoone üldandmed'!$B$3*1,TRUE,FALSE)</f>
        <v>1</v>
      </c>
      <c r="H105" s="4"/>
      <c r="I105" s="1">
        <f>COUNTIFS($C$1:C105,C105)</f>
        <v>5</v>
      </c>
    </row>
    <row r="106" spans="3:9" x14ac:dyDescent="0.35">
      <c r="C106" s="4">
        <f t="shared" si="6"/>
        <v>5</v>
      </c>
      <c r="D106" s="4" t="s">
        <v>271</v>
      </c>
      <c r="E106" s="4" t="s">
        <v>272</v>
      </c>
      <c r="F106" s="7">
        <f>IF(IF(C106&lt;='Hoone üldandmed'!$B$3*1,TRUE,FALSE),C106,"")</f>
        <v>5</v>
      </c>
      <c r="G106" s="7" t="b">
        <f>IF(C106&lt;='Hoone üldandmed'!$B$3*1,TRUE,FALSE)</f>
        <v>1</v>
      </c>
      <c r="H106" s="4"/>
      <c r="I106" s="1">
        <f>COUNTIFS($C$1:C106,C106)</f>
        <v>6</v>
      </c>
    </row>
    <row r="107" spans="3:9" x14ac:dyDescent="0.35">
      <c r="C107" s="4">
        <f t="shared" ref="C107:C116" si="7">C97+1</f>
        <v>5</v>
      </c>
      <c r="D107" s="4" t="s">
        <v>275</v>
      </c>
      <c r="E107" s="4" t="str">
        <f>IF(E97=0,"",E97)</f>
        <v/>
      </c>
      <c r="F107" s="7">
        <f>IF(IF(C107&lt;='Hoone üldandmed'!$B$3*1,TRUE,FALSE),C107,"")</f>
        <v>5</v>
      </c>
      <c r="G107" s="7" t="b">
        <f>IF(C107&lt;='Hoone üldandmed'!$B$3*1,TRUE,FALSE)</f>
        <v>1</v>
      </c>
      <c r="H107" s="4"/>
      <c r="I107" s="1">
        <f>COUNTIFS($C$1:C107,C107)</f>
        <v>7</v>
      </c>
    </row>
    <row r="108" spans="3:9" x14ac:dyDescent="0.35">
      <c r="C108" s="4">
        <f t="shared" si="7"/>
        <v>5</v>
      </c>
      <c r="D108" s="4" t="s">
        <v>276</v>
      </c>
      <c r="E108" s="4" t="str">
        <f>IF(E98=0,"",E98)</f>
        <v/>
      </c>
      <c r="F108" s="7">
        <f>IF(IF(C108&lt;='Hoone üldandmed'!$B$3*1,TRUE,FALSE),C108,"")</f>
        <v>5</v>
      </c>
      <c r="G108" s="7" t="b">
        <f>IF(C108&lt;='Hoone üldandmed'!$B$3*1,TRUE,FALSE)</f>
        <v>1</v>
      </c>
      <c r="H108" s="4"/>
      <c r="I108" s="1">
        <f>COUNTIFS($C$1:C108,C108)</f>
        <v>8</v>
      </c>
    </row>
    <row r="109" spans="3:9" x14ac:dyDescent="0.35">
      <c r="C109" s="4">
        <f t="shared" si="7"/>
        <v>5</v>
      </c>
      <c r="D109" s="4" t="s">
        <v>277</v>
      </c>
      <c r="E109" s="4" t="str">
        <f>IF(E99=0,"",E99)</f>
        <v>KORRUSE AVATUD NETOPIND</v>
      </c>
      <c r="F109" s="7">
        <f>IF(IF(C109&lt;='Hoone üldandmed'!$B$3*1,TRUE,FALSE),C109,"")</f>
        <v>5</v>
      </c>
      <c r="G109" s="7" t="b">
        <f>IF(C109&lt;='Hoone üldandmed'!$B$3*1,TRUE,FALSE)</f>
        <v>1</v>
      </c>
      <c r="H109" s="4"/>
      <c r="I109" s="1">
        <f>COUNTIFS($C$1:C109,C109)</f>
        <v>9</v>
      </c>
    </row>
    <row r="110" spans="3:9" x14ac:dyDescent="0.35">
      <c r="C110" s="4">
        <f t="shared" si="7"/>
        <v>5</v>
      </c>
      <c r="D110" s="4" t="s">
        <v>278</v>
      </c>
      <c r="E110" s="4" t="s">
        <v>255</v>
      </c>
      <c r="F110" s="7">
        <f>IF(IF(C110&lt;='Hoone üldandmed'!$B$3*1,TRUE,FALSE),C110,"")</f>
        <v>5</v>
      </c>
      <c r="G110" s="7" t="b">
        <f>IF(C110&lt;='Hoone üldandmed'!$B$3*1,TRUE,FALSE)</f>
        <v>1</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259</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262</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265</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268</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271</v>
      </c>
      <c r="E116" s="4" t="s">
        <v>272</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275</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276</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277</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278</v>
      </c>
      <c r="E120" s="4" t="s">
        <v>255</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259</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262</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265</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268</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271</v>
      </c>
      <c r="E126" s="4" t="s">
        <v>272</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275</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276</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277</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278</v>
      </c>
      <c r="E130" s="4" t="s">
        <v>255</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259</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262</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265</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268</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271</v>
      </c>
      <c r="E136" s="4" t="s">
        <v>272</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275</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276</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277</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278</v>
      </c>
      <c r="E140" s="4" t="s">
        <v>255</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259</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262</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265</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268</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271</v>
      </c>
      <c r="E146" s="4" t="s">
        <v>272</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275</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276</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277</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278</v>
      </c>
      <c r="E150" s="4" t="s">
        <v>255</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259</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262</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265</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268</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271</v>
      </c>
      <c r="E156" s="4" t="s">
        <v>272</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275</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276</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277</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278</v>
      </c>
      <c r="E160" s="4" t="s">
        <v>255</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259</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262</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265</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268</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271</v>
      </c>
      <c r="E166" s="4" t="s">
        <v>272</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275</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276</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277</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278</v>
      </c>
      <c r="E170" s="4" t="s">
        <v>255</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259</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262</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265</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268</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271</v>
      </c>
      <c r="E176" s="4" t="s">
        <v>272</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275</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276</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277</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278</v>
      </c>
      <c r="E180" s="4" t="s">
        <v>255</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259</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262</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265</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268</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271</v>
      </c>
      <c r="E186" s="4" t="s">
        <v>272</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275</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276</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277</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278</v>
      </c>
      <c r="E190" s="4" t="s">
        <v>255</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259</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262</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265</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268</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271</v>
      </c>
      <c r="E196" s="4" t="s">
        <v>272</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275</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276</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277</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278</v>
      </c>
      <c r="E200" s="4" t="s">
        <v>255</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259</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262</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265</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268</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271</v>
      </c>
      <c r="E206" s="4" t="s">
        <v>272</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275</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276</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277</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278</v>
      </c>
      <c r="E210" s="4" t="s">
        <v>255</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259</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262</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265</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268</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271</v>
      </c>
      <c r="E216" s="4" t="s">
        <v>272</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275</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276</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277</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278</v>
      </c>
      <c r="E220" s="4" t="s">
        <v>255</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259</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262</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265</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268</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271</v>
      </c>
      <c r="E226" s="4" t="s">
        <v>272</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275</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276</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277</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278</v>
      </c>
      <c r="E230" s="4" t="s">
        <v>255</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259</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262</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265</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268</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271</v>
      </c>
      <c r="E236" s="4" t="s">
        <v>272</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275</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276</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277</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278</v>
      </c>
      <c r="E240" s="4" t="s">
        <v>255</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259</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262</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265</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268</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271</v>
      </c>
      <c r="E246" s="4" t="s">
        <v>272</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275</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276</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277</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278</v>
      </c>
      <c r="E250" s="4" t="s">
        <v>255</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259</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262</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265</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268</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271</v>
      </c>
      <c r="E256" s="4" t="s">
        <v>272</v>
      </c>
      <c r="F256" s="7" t="str">
        <f>IF(IF(C256&lt;='Hoone üldandmed'!$B$3*1,TRUE,FALSE),C256,"")</f>
        <v/>
      </c>
      <c r="G256" s="7" t="b">
        <f>IF(C256&lt;='Hoone üldandmed'!$B$3*1,TRUE,FALSE)</f>
        <v>0</v>
      </c>
      <c r="H256" s="4"/>
      <c r="I256" s="1">
        <f>COUNTIFS($C$1:C256,C256)</f>
        <v>6</v>
      </c>
    </row>
    <row r="257" spans="3:9" x14ac:dyDescent="0.35">
      <c r="C257" s="4">
        <f>C247+1</f>
        <v>20</v>
      </c>
      <c r="D257" s="4" t="s">
        <v>275</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276</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277</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278</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1" customWidth="1"/>
    <col min="2" max="2" width="23.81640625" style="1" bestFit="1" customWidth="1"/>
  </cols>
  <sheetData>
    <row r="1" spans="1:2" x14ac:dyDescent="0.35">
      <c r="A1" s="2" t="s">
        <v>145</v>
      </c>
      <c r="B1" s="2" t="s">
        <v>34</v>
      </c>
    </row>
    <row r="2" spans="1:2" x14ac:dyDescent="0.35">
      <c r="A2" s="4" t="s">
        <v>149</v>
      </c>
      <c r="B2" s="4" t="s">
        <v>147</v>
      </c>
    </row>
    <row r="3" spans="1:2" x14ac:dyDescent="0.35">
      <c r="A3" s="4" t="s">
        <v>149</v>
      </c>
      <c r="B3" s="4" t="s">
        <v>150</v>
      </c>
    </row>
    <row r="4" spans="1:2" x14ac:dyDescent="0.35">
      <c r="A4" s="4" t="s">
        <v>149</v>
      </c>
      <c r="B4" s="4" t="s">
        <v>151</v>
      </c>
    </row>
    <row r="5" spans="1:2" x14ac:dyDescent="0.35">
      <c r="A5" s="4" t="s">
        <v>49</v>
      </c>
      <c r="B5" s="4" t="s">
        <v>152</v>
      </c>
    </row>
    <row r="6" spans="1:2" x14ac:dyDescent="0.35">
      <c r="A6" s="4" t="s">
        <v>49</v>
      </c>
      <c r="B6" s="4" t="s">
        <v>153</v>
      </c>
    </row>
    <row r="7" spans="1:2" x14ac:dyDescent="0.35">
      <c r="A7" s="4" t="s">
        <v>49</v>
      </c>
      <c r="B7" s="4" t="s">
        <v>155</v>
      </c>
    </row>
    <row r="8" spans="1:2" x14ac:dyDescent="0.35">
      <c r="A8" s="4" t="s">
        <v>49</v>
      </c>
      <c r="B8" s="4" t="s">
        <v>80</v>
      </c>
    </row>
    <row r="9" spans="1:2" x14ac:dyDescent="0.35">
      <c r="A9" s="4" t="s">
        <v>49</v>
      </c>
      <c r="B9" s="4" t="s">
        <v>156</v>
      </c>
    </row>
    <row r="10" spans="1:2" x14ac:dyDescent="0.35">
      <c r="A10" s="4" t="s">
        <v>49</v>
      </c>
      <c r="B10" s="4" t="s">
        <v>157</v>
      </c>
    </row>
    <row r="11" spans="1:2" x14ac:dyDescent="0.35">
      <c r="A11" s="4" t="s">
        <v>49</v>
      </c>
      <c r="B11" s="4" t="s">
        <v>50</v>
      </c>
    </row>
    <row r="12" spans="1:2" x14ac:dyDescent="0.35">
      <c r="A12" s="4" t="s">
        <v>49</v>
      </c>
      <c r="B12" s="4" t="s">
        <v>158</v>
      </c>
    </row>
    <row r="13" spans="1:2" x14ac:dyDescent="0.35">
      <c r="A13" s="4" t="s">
        <v>49</v>
      </c>
      <c r="B13" s="4" t="s">
        <v>159</v>
      </c>
    </row>
    <row r="14" spans="1:2" x14ac:dyDescent="0.35">
      <c r="A14" s="4" t="s">
        <v>49</v>
      </c>
      <c r="B14" s="4" t="s">
        <v>160</v>
      </c>
    </row>
    <row r="15" spans="1:2" x14ac:dyDescent="0.35">
      <c r="A15" s="4" t="s">
        <v>49</v>
      </c>
      <c r="B15" s="4" t="s">
        <v>161</v>
      </c>
    </row>
    <row r="16" spans="1:2" x14ac:dyDescent="0.35">
      <c r="A16" s="4" t="s">
        <v>49</v>
      </c>
      <c r="B16" s="4" t="s">
        <v>162</v>
      </c>
    </row>
    <row r="17" spans="1:2" x14ac:dyDescent="0.35">
      <c r="A17" s="4" t="s">
        <v>49</v>
      </c>
      <c r="B17" s="4" t="s">
        <v>163</v>
      </c>
    </row>
    <row r="18" spans="1:2" x14ac:dyDescent="0.35">
      <c r="A18" s="4" t="s">
        <v>49</v>
      </c>
      <c r="B18" s="4" t="s">
        <v>164</v>
      </c>
    </row>
    <row r="19" spans="1:2" x14ac:dyDescent="0.35">
      <c r="A19" s="4" t="s">
        <v>49</v>
      </c>
      <c r="B19" s="4" t="s">
        <v>165</v>
      </c>
    </row>
    <row r="20" spans="1:2" x14ac:dyDescent="0.35">
      <c r="A20" s="4" t="s">
        <v>49</v>
      </c>
      <c r="B20" s="4" t="s">
        <v>166</v>
      </c>
    </row>
    <row r="21" spans="1:2" x14ac:dyDescent="0.35">
      <c r="A21" s="4" t="s">
        <v>49</v>
      </c>
      <c r="B21" s="4" t="s">
        <v>167</v>
      </c>
    </row>
    <row r="22" spans="1:2" x14ac:dyDescent="0.35">
      <c r="A22" s="4" t="s">
        <v>49</v>
      </c>
      <c r="B22" s="4" t="s">
        <v>168</v>
      </c>
    </row>
    <row r="23" spans="1:2" x14ac:dyDescent="0.35">
      <c r="A23" s="4" t="s">
        <v>49</v>
      </c>
      <c r="B23" s="4" t="s">
        <v>125</v>
      </c>
    </row>
    <row r="24" spans="1:2" x14ac:dyDescent="0.35">
      <c r="A24" s="4" t="s">
        <v>49</v>
      </c>
      <c r="B24" s="4" t="s">
        <v>169</v>
      </c>
    </row>
    <row r="25" spans="1:2" x14ac:dyDescent="0.35">
      <c r="A25" s="4" t="s">
        <v>45</v>
      </c>
      <c r="B25" s="4" t="s">
        <v>70</v>
      </c>
    </row>
    <row r="26" spans="1:2" x14ac:dyDescent="0.35">
      <c r="A26" s="4" t="s">
        <v>45</v>
      </c>
      <c r="B26" s="4" t="s">
        <v>131</v>
      </c>
    </row>
    <row r="27" spans="1:2" x14ac:dyDescent="0.35">
      <c r="A27" s="4" t="s">
        <v>45</v>
      </c>
      <c r="B27" s="4" t="s">
        <v>46</v>
      </c>
    </row>
    <row r="28" spans="1:2" x14ac:dyDescent="0.35">
      <c r="A28" s="4" t="s">
        <v>52</v>
      </c>
      <c r="B28" s="4" t="s">
        <v>87</v>
      </c>
    </row>
    <row r="29" spans="1:2" x14ac:dyDescent="0.35">
      <c r="A29" s="4" t="s">
        <v>52</v>
      </c>
      <c r="B29" s="4" t="s">
        <v>112</v>
      </c>
    </row>
    <row r="30" spans="1:2" x14ac:dyDescent="0.35">
      <c r="A30" s="4" t="s">
        <v>52</v>
      </c>
      <c r="B30" s="4" t="s">
        <v>56</v>
      </c>
    </row>
    <row r="31" spans="1:2" x14ac:dyDescent="0.35">
      <c r="A31" s="4" t="s">
        <v>52</v>
      </c>
      <c r="B31" s="4" t="s">
        <v>170</v>
      </c>
    </row>
    <row r="32" spans="1:2" x14ac:dyDescent="0.35">
      <c r="A32" s="4" t="s">
        <v>52</v>
      </c>
      <c r="B32" s="4" t="s">
        <v>172</v>
      </c>
    </row>
    <row r="33" spans="1:2" x14ac:dyDescent="0.35">
      <c r="A33" s="4" t="s">
        <v>52</v>
      </c>
      <c r="B33" s="4" t="s">
        <v>174</v>
      </c>
    </row>
    <row r="34" spans="1:2" x14ac:dyDescent="0.35">
      <c r="A34" s="4" t="s">
        <v>52</v>
      </c>
      <c r="B34" s="4" t="s">
        <v>175</v>
      </c>
    </row>
    <row r="35" spans="1:2" x14ac:dyDescent="0.35">
      <c r="A35" s="4" t="s">
        <v>52</v>
      </c>
      <c r="B35" s="4" t="s">
        <v>63</v>
      </c>
    </row>
    <row r="36" spans="1:2" x14ac:dyDescent="0.35">
      <c r="A36" s="4" t="s">
        <v>52</v>
      </c>
      <c r="B36" s="4" t="s">
        <v>176</v>
      </c>
    </row>
    <row r="37" spans="1:2" x14ac:dyDescent="0.35">
      <c r="A37" s="4" t="s">
        <v>52</v>
      </c>
      <c r="B37" s="4" t="s">
        <v>53</v>
      </c>
    </row>
    <row r="38" spans="1:2" x14ac:dyDescent="0.35">
      <c r="A38" s="4" t="s">
        <v>52</v>
      </c>
      <c r="B38" s="4" t="s">
        <v>185</v>
      </c>
    </row>
    <row r="39" spans="1:2" x14ac:dyDescent="0.35">
      <c r="A39" s="4" t="s">
        <v>52</v>
      </c>
      <c r="B39" s="4" t="s">
        <v>187</v>
      </c>
    </row>
    <row r="40" spans="1:2" x14ac:dyDescent="0.35">
      <c r="A40" s="4" t="s">
        <v>52</v>
      </c>
      <c r="B40" s="4" t="s">
        <v>59</v>
      </c>
    </row>
    <row r="41" spans="1:2" x14ac:dyDescent="0.35">
      <c r="A41" s="4" t="s">
        <v>52</v>
      </c>
      <c r="B41" s="4" t="s">
        <v>190</v>
      </c>
    </row>
    <row r="42" spans="1:2" x14ac:dyDescent="0.35">
      <c r="A42" s="4" t="s">
        <v>52</v>
      </c>
      <c r="B42" s="4" t="s">
        <v>191</v>
      </c>
    </row>
    <row r="43" spans="1:2" x14ac:dyDescent="0.35">
      <c r="A43" s="4" t="s">
        <v>52</v>
      </c>
      <c r="B43" s="5" t="s">
        <v>193</v>
      </c>
    </row>
    <row r="44" spans="1:2" x14ac:dyDescent="0.35">
      <c r="A44" s="4" t="s">
        <v>52</v>
      </c>
      <c r="B44" s="4" t="s">
        <v>61</v>
      </c>
    </row>
    <row r="45" spans="1:2" x14ac:dyDescent="0.35">
      <c r="A45" s="4" t="s">
        <v>52</v>
      </c>
      <c r="B45" s="4" t="s">
        <v>195</v>
      </c>
    </row>
    <row r="46" spans="1:2" x14ac:dyDescent="0.35">
      <c r="A46" s="4" t="s">
        <v>52</v>
      </c>
      <c r="B46" s="4" t="s">
        <v>198</v>
      </c>
    </row>
    <row r="47" spans="1:2" x14ac:dyDescent="0.35">
      <c r="A47" s="4" t="s">
        <v>52</v>
      </c>
      <c r="B47" s="4" t="s">
        <v>199</v>
      </c>
    </row>
    <row r="48" spans="1:2" x14ac:dyDescent="0.35">
      <c r="A48" s="4" t="s">
        <v>52</v>
      </c>
      <c r="B48" s="4" t="s">
        <v>200</v>
      </c>
    </row>
    <row r="49" spans="1:2" x14ac:dyDescent="0.35">
      <c r="A49" s="4" t="s">
        <v>52</v>
      </c>
      <c r="B49" s="4" t="s">
        <v>202</v>
      </c>
    </row>
    <row r="50" spans="1:2" x14ac:dyDescent="0.35">
      <c r="A50" s="4" t="s">
        <v>52</v>
      </c>
      <c r="B50" s="4" t="s">
        <v>203</v>
      </c>
    </row>
    <row r="51" spans="1:2" x14ac:dyDescent="0.35">
      <c r="A51" s="4" t="s">
        <v>52</v>
      </c>
      <c r="B51" s="4" t="s">
        <v>74</v>
      </c>
    </row>
    <row r="52" spans="1:2" x14ac:dyDescent="0.35">
      <c r="A52" s="4" t="s">
        <v>52</v>
      </c>
      <c r="B52" s="4" t="s">
        <v>76</v>
      </c>
    </row>
    <row r="53" spans="1:2" x14ac:dyDescent="0.35">
      <c r="A53" s="4" t="s">
        <v>52</v>
      </c>
      <c r="B53" s="5" t="s">
        <v>204</v>
      </c>
    </row>
    <row r="54" spans="1:2" x14ac:dyDescent="0.35">
      <c r="A54" s="4" t="s">
        <v>52</v>
      </c>
      <c r="B54" s="4" t="s">
        <v>206</v>
      </c>
    </row>
    <row r="55" spans="1:2" x14ac:dyDescent="0.35">
      <c r="A55" s="4" t="s">
        <v>52</v>
      </c>
      <c r="B55" s="5" t="s">
        <v>208</v>
      </c>
    </row>
    <row r="56" spans="1:2" x14ac:dyDescent="0.35">
      <c r="A56" s="4" t="s">
        <v>52</v>
      </c>
      <c r="B56" s="4" t="s">
        <v>210</v>
      </c>
    </row>
    <row r="57" spans="1:2" x14ac:dyDescent="0.35">
      <c r="A57" s="4" t="s">
        <v>52</v>
      </c>
      <c r="B57" s="4" t="s">
        <v>211</v>
      </c>
    </row>
    <row r="58" spans="1:2" x14ac:dyDescent="0.35">
      <c r="A58" s="4" t="s">
        <v>52</v>
      </c>
      <c r="B58" s="4" t="s">
        <v>213</v>
      </c>
    </row>
    <row r="59" spans="1:2" x14ac:dyDescent="0.35">
      <c r="A59" s="4" t="s">
        <v>52</v>
      </c>
      <c r="B59" s="4" t="s">
        <v>214</v>
      </c>
    </row>
    <row r="60" spans="1:2" x14ac:dyDescent="0.35">
      <c r="A60" s="4" t="s">
        <v>52</v>
      </c>
      <c r="B60" s="4" t="s">
        <v>215</v>
      </c>
    </row>
    <row r="61" spans="1:2" x14ac:dyDescent="0.35">
      <c r="A61" s="4" t="s">
        <v>52</v>
      </c>
      <c r="B61" s="4" t="s">
        <v>217</v>
      </c>
    </row>
    <row r="62" spans="1:2" x14ac:dyDescent="0.35">
      <c r="A62" s="4" t="s">
        <v>52</v>
      </c>
      <c r="B62" s="4" t="s">
        <v>219</v>
      </c>
    </row>
    <row r="63" spans="1:2" x14ac:dyDescent="0.35">
      <c r="A63" s="4" t="s">
        <v>52</v>
      </c>
      <c r="B63" s="4" t="s">
        <v>68</v>
      </c>
    </row>
    <row r="64" spans="1:2" x14ac:dyDescent="0.35">
      <c r="A64" s="4" t="s">
        <v>52</v>
      </c>
      <c r="B64" s="4" t="s">
        <v>106</v>
      </c>
    </row>
    <row r="65" spans="1:2" x14ac:dyDescent="0.35">
      <c r="A65" s="4" t="s">
        <v>52</v>
      </c>
      <c r="B65" s="4" t="s">
        <v>221</v>
      </c>
    </row>
    <row r="66" spans="1:2" x14ac:dyDescent="0.35">
      <c r="A66" s="4" t="s">
        <v>52</v>
      </c>
      <c r="B66" s="4" t="s">
        <v>223</v>
      </c>
    </row>
    <row r="67" spans="1:2" x14ac:dyDescent="0.35">
      <c r="A67" s="4" t="s">
        <v>52</v>
      </c>
      <c r="B67" s="4" t="s">
        <v>225</v>
      </c>
    </row>
    <row r="68" spans="1:2" x14ac:dyDescent="0.35">
      <c r="A68" s="4" t="s">
        <v>52</v>
      </c>
      <c r="B68" s="4" t="s">
        <v>94</v>
      </c>
    </row>
    <row r="69" spans="1:2" x14ac:dyDescent="0.35">
      <c r="A69" s="4" t="s">
        <v>52</v>
      </c>
      <c r="B69" s="4" t="s">
        <v>84</v>
      </c>
    </row>
    <row r="70" spans="1:2" x14ac:dyDescent="0.35">
      <c r="A70" s="4" t="s">
        <v>52</v>
      </c>
      <c r="B70" s="4" t="s">
        <v>228</v>
      </c>
    </row>
    <row r="71" spans="1:2" x14ac:dyDescent="0.35">
      <c r="A71" s="4" t="s">
        <v>52</v>
      </c>
      <c r="B71" s="4" t="s">
        <v>229</v>
      </c>
    </row>
    <row r="72" spans="1:2" x14ac:dyDescent="0.35">
      <c r="A72" s="4" t="s">
        <v>52</v>
      </c>
      <c r="B72" s="4" t="s">
        <v>231</v>
      </c>
    </row>
    <row r="73" spans="1:2" x14ac:dyDescent="0.35">
      <c r="A73" s="4" t="s">
        <v>52</v>
      </c>
      <c r="B73" s="4" t="s">
        <v>232</v>
      </c>
    </row>
    <row r="74" spans="1:2" x14ac:dyDescent="0.35">
      <c r="A74" s="4" t="s">
        <v>52</v>
      </c>
      <c r="B74" s="4" t="s">
        <v>89</v>
      </c>
    </row>
    <row r="75" spans="1:2" x14ac:dyDescent="0.35">
      <c r="A75" s="4" t="s">
        <v>52</v>
      </c>
      <c r="B75" s="4" t="s">
        <v>234</v>
      </c>
    </row>
    <row r="76" spans="1:2" x14ac:dyDescent="0.35">
      <c r="A76" s="4" t="s">
        <v>52</v>
      </c>
      <c r="B76" s="4" t="s">
        <v>236</v>
      </c>
    </row>
    <row r="77" spans="1:2" x14ac:dyDescent="0.35">
      <c r="A77" s="4" t="s">
        <v>52</v>
      </c>
      <c r="B77" s="4" t="s">
        <v>237</v>
      </c>
    </row>
    <row r="78" spans="1:2" x14ac:dyDescent="0.35">
      <c r="A78" s="4" t="s">
        <v>52</v>
      </c>
      <c r="B78" s="4" t="s">
        <v>238</v>
      </c>
    </row>
    <row r="79" spans="1:2" x14ac:dyDescent="0.35">
      <c r="A79" s="4" t="s">
        <v>52</v>
      </c>
      <c r="B79" s="4" t="s">
        <v>240</v>
      </c>
    </row>
    <row r="80" spans="1:2" x14ac:dyDescent="0.35">
      <c r="A80" s="4" t="s">
        <v>52</v>
      </c>
      <c r="B80" s="4" t="s">
        <v>241</v>
      </c>
    </row>
    <row r="81" spans="1:2" x14ac:dyDescent="0.35">
      <c r="A81" s="4" t="s">
        <v>52</v>
      </c>
      <c r="B81" s="4" t="s">
        <v>243</v>
      </c>
    </row>
    <row r="82" spans="1:2" x14ac:dyDescent="0.35">
      <c r="A82" s="4" t="s">
        <v>52</v>
      </c>
      <c r="B82" s="4" t="s">
        <v>245</v>
      </c>
    </row>
    <row r="83" spans="1:2" x14ac:dyDescent="0.35">
      <c r="A83" s="4" t="s">
        <v>52</v>
      </c>
      <c r="B83" s="4" t="s">
        <v>246</v>
      </c>
    </row>
    <row r="84" spans="1:2" x14ac:dyDescent="0.35">
      <c r="A84" s="4" t="s">
        <v>52</v>
      </c>
      <c r="B84" s="4" t="s">
        <v>248</v>
      </c>
    </row>
    <row r="85" spans="1:2" x14ac:dyDescent="0.35">
      <c r="A85" s="4" t="s">
        <v>52</v>
      </c>
      <c r="B85" s="4" t="s">
        <v>249</v>
      </c>
    </row>
    <row r="86" spans="1:2" x14ac:dyDescent="0.35">
      <c r="A86" s="4" t="s">
        <v>52</v>
      </c>
      <c r="B86" s="4" t="s">
        <v>71</v>
      </c>
    </row>
    <row r="87" spans="1:2" x14ac:dyDescent="0.35">
      <c r="A87" s="4" t="s">
        <v>52</v>
      </c>
      <c r="B87" s="4" t="s">
        <v>250</v>
      </c>
    </row>
    <row r="88" spans="1:2" x14ac:dyDescent="0.35">
      <c r="A88" s="4" t="s">
        <v>52</v>
      </c>
      <c r="B88" s="4" t="s">
        <v>252</v>
      </c>
    </row>
    <row r="89" spans="1:2" x14ac:dyDescent="0.35">
      <c r="A89" s="4" t="s">
        <v>52</v>
      </c>
      <c r="B89" s="4" t="s">
        <v>100</v>
      </c>
    </row>
    <row r="90" spans="1:2" x14ac:dyDescent="0.35">
      <c r="A90" s="4" t="s">
        <v>52</v>
      </c>
      <c r="B90" s="4" t="s">
        <v>253</v>
      </c>
    </row>
    <row r="91" spans="1:2" x14ac:dyDescent="0.35">
      <c r="A91" s="4" t="s">
        <v>52</v>
      </c>
      <c r="B91" s="4" t="s">
        <v>66</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M6" workbookViewId="0"/>
  </sheetViews>
  <sheetFormatPr defaultRowHeight="14.5" x14ac:dyDescent="0.35"/>
  <cols>
    <col min="1" max="1" width="4.269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5F25KTUSNP4X-205032580-169891</_dlc_DocId>
    <_dlc_DocIdUrl xmlns="d65e48b5-f38d-431e-9b4f-47403bf4583f">
      <Url>https://rkas.sharepoint.com/Kliendisuhted/_layouts/15/DocIdRedir.aspx?ID=5F25KTUSNP4X-205032580-169891</Url>
      <Description>5F25KTUSNP4X-205032580-169891</Description>
    </_dlc_DocIdUrl>
    <lcf76f155ced4ddcb4097134ff3c332f xmlns="a4634551-c501-4e5e-ac96-dde1e0c9b2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23DAC8-EC9A-47DE-8DAA-FAF9FAB2B75A}">
  <ds:schemaRefs>
    <ds:schemaRef ds:uri="http://www.w3.org/XML/1998/namespace"/>
    <ds:schemaRef ds:uri="http://purl.org/dc/elements/1.1/"/>
    <ds:schemaRef ds:uri="f9d2dacb-1dd4-4df2-a266-1cf5510aa1a7"/>
    <ds:schemaRef ds:uri="http://schemas.microsoft.com/office/2006/documentManagement/types"/>
    <ds:schemaRef ds:uri="http://purl.org/dc/dcmitype/"/>
    <ds:schemaRef ds:uri="http://schemas.microsoft.com/office/2006/metadata/properties"/>
    <ds:schemaRef ds:uri="http://schemas.microsoft.com/office/infopath/2007/PartnerControls"/>
    <ds:schemaRef ds:uri="6c9df9ba-040f-46ec-93e7-7ebbea2b3f34"/>
    <ds:schemaRef ds:uri="http://schemas.openxmlformats.org/package/2006/metadata/core-properties"/>
    <ds:schemaRef ds:uri="d65e48b5-f38d-431e-9b4f-47403bf4583f"/>
    <ds:schemaRef ds:uri="http://purl.org/dc/terms/"/>
    <ds:schemaRef ds:uri="a4634551-c501-4e5e-ac96-dde1e0c9b252"/>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862787FE-8AE2-4890-AB2B-1F982A348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BDAB81-FC63-4A16-B574-D5473F8249E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Alar Pihl - RAM</cp:lastModifiedBy>
  <cp:revision/>
  <dcterms:created xsi:type="dcterms:W3CDTF">2014-12-29T14:35:11Z</dcterms:created>
  <dcterms:modified xsi:type="dcterms:W3CDTF">2025-12-11T08:27:57Z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_dlc_DocIdItemGuid">
    <vt:lpwstr>f336a42d-61a8-43a4-a350-3e3968ca41b6</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2025-12-11T08:27:42Z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8fe098d2-428d-4bd4-9803-7195fe96f0e2</vt:lpwstr>
  </property>
  <property fmtid="{D5CDD505-2E9C-101B-9397-08002B2CF9AE}" pid="13" name="MSIP_Label_defa4170-0d19-0005-0004-bc88714345d2_ActionId">
    <vt:lpwstr>2d9921ea-d531-41d3-b91c-2b8ae9182414</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